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668" firstSheet="40" activeTab="48"/>
  </bookViews>
  <sheets>
    <sheet name="Item1" sheetId="1" r:id="rId1"/>
    <sheet name="Item2" sheetId="2" r:id="rId2"/>
    <sheet name="Item3" sheetId="3" r:id="rId3"/>
    <sheet name="Item4" sheetId="4" r:id="rId4"/>
    <sheet name="Item5" sheetId="5" r:id="rId5"/>
    <sheet name="Item6" sheetId="6" r:id="rId6"/>
    <sheet name="Item7" sheetId="7" r:id="rId7"/>
    <sheet name="Item8" sheetId="8" r:id="rId8"/>
    <sheet name="Item9" sheetId="9" r:id="rId9"/>
    <sheet name="Item10" sheetId="10" r:id="rId10"/>
    <sheet name="Item11" sheetId="11" r:id="rId11"/>
    <sheet name="Item12" sheetId="12" r:id="rId12"/>
    <sheet name="Item13" sheetId="13" r:id="rId13"/>
    <sheet name="Item14" sheetId="14" r:id="rId14"/>
    <sheet name="Item15" sheetId="15" r:id="rId15"/>
    <sheet name="Item16" sheetId="16" r:id="rId16"/>
    <sheet name="Item17" sheetId="17" r:id="rId17"/>
    <sheet name="Item18" sheetId="18" r:id="rId18"/>
    <sheet name="Item19" sheetId="19" r:id="rId19"/>
    <sheet name="Item20" sheetId="20" r:id="rId20"/>
    <sheet name="Item21" sheetId="21" r:id="rId21"/>
    <sheet name="Item22" sheetId="22" r:id="rId22"/>
    <sheet name="Item23" sheetId="23" r:id="rId23"/>
    <sheet name="Item24" sheetId="24" r:id="rId24"/>
    <sheet name="Item25" sheetId="25" r:id="rId25"/>
    <sheet name="Item26" sheetId="26" r:id="rId26"/>
    <sheet name="Item27" sheetId="27" r:id="rId27"/>
    <sheet name="Item28" sheetId="28" r:id="rId28"/>
    <sheet name="Item29" sheetId="29" r:id="rId29"/>
    <sheet name="Item30" sheetId="30" r:id="rId30"/>
    <sheet name="Item31" sheetId="31" r:id="rId31"/>
    <sheet name="Item32" sheetId="32" r:id="rId32"/>
    <sheet name="Item33" sheetId="33" r:id="rId33"/>
    <sheet name="Item34" sheetId="34" r:id="rId34"/>
    <sheet name="Item35" sheetId="35" r:id="rId35"/>
    <sheet name="Item36" sheetId="36" r:id="rId36"/>
    <sheet name="Item37" sheetId="37" r:id="rId37"/>
    <sheet name="Item38" sheetId="38" r:id="rId38"/>
    <sheet name="Item39" sheetId="39" r:id="rId39"/>
    <sheet name="Item40" sheetId="40" r:id="rId40"/>
    <sheet name="Item41" sheetId="41" r:id="rId41"/>
    <sheet name="Item42" sheetId="42" r:id="rId42"/>
    <sheet name="Item43" sheetId="43" r:id="rId43"/>
    <sheet name="Item44" sheetId="44" r:id="rId44"/>
    <sheet name="Item45" sheetId="45" r:id="rId45"/>
    <sheet name="Item46" sheetId="189" r:id="rId46"/>
    <sheet name="Item47" sheetId="190" r:id="rId47"/>
    <sheet name="MENORES" sheetId="175" r:id="rId48"/>
    <sheet name="Calculo Lote 1" sheetId="191" r:id="rId49"/>
    <sheet name="Calculo Lote 2" sheetId="192" r:id="rId50"/>
    <sheet name="Item355" sheetId="193" r:id="rId51"/>
    <sheet name="Item356" sheetId="194" r:id="rId52"/>
    <sheet name="TOTAL" sheetId="195" r:id="rId53"/>
  </sheets>
  <definedNames>
    <definedName name="_xlnm.Print_Area" localSheetId="47">MENORES!$A$1:$E$57</definedName>
    <definedName name="_xlnm.Print_Area" localSheetId="52">TOTAL!$A$1:$C$14</definedName>
    <definedName name="Print_Area_0" localSheetId="47">MENORES!$A$8:$E$54</definedName>
    <definedName name="Print_Area_0" localSheetId="52">TOTAL!$A$8:$C$14</definedName>
    <definedName name="_xlnm.Print_Titles" localSheetId="47">MENORES!$1:$9</definedName>
    <definedName name="_xlnm.Print_Titles" localSheetId="52">TOTAL!$8:$9</definedName>
  </definedNames>
  <calcPr calcId="14562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E30" i="175" l="1"/>
  <c r="H11" i="191" l="1"/>
  <c r="F11" i="191"/>
  <c r="H10" i="191"/>
  <c r="F10" i="191"/>
  <c r="H9" i="191"/>
  <c r="F9" i="191"/>
  <c r="F8" i="191"/>
  <c r="H7" i="191"/>
  <c r="F7" i="191"/>
  <c r="F6" i="191"/>
  <c r="F5" i="191"/>
  <c r="E56" i="175" l="1"/>
  <c r="E5" i="194" s="1"/>
  <c r="C56" i="175"/>
  <c r="D56" i="175"/>
  <c r="C55" i="175"/>
  <c r="D55" i="175"/>
  <c r="B56" i="175"/>
  <c r="B55" i="175"/>
  <c r="H20" i="190"/>
  <c r="G20" i="190" s="1"/>
  <c r="F20" i="190"/>
  <c r="D20" i="190"/>
  <c r="B20" i="190"/>
  <c r="A20" i="190" s="1"/>
  <c r="I17" i="190"/>
  <c r="I16" i="190"/>
  <c r="I15" i="190"/>
  <c r="I14" i="190"/>
  <c r="I13" i="190"/>
  <c r="I12" i="190"/>
  <c r="I11" i="190"/>
  <c r="I10" i="190"/>
  <c r="I9" i="190"/>
  <c r="I8" i="190"/>
  <c r="I7" i="190"/>
  <c r="F3" i="190"/>
  <c r="H20" i="189"/>
  <c r="G20" i="189" s="1"/>
  <c r="F20" i="189"/>
  <c r="D20" i="189"/>
  <c r="B20" i="189"/>
  <c r="I17" i="189"/>
  <c r="I16" i="189"/>
  <c r="I15" i="189"/>
  <c r="I14" i="189"/>
  <c r="I13" i="189"/>
  <c r="I12" i="189"/>
  <c r="I11" i="189"/>
  <c r="I10" i="189"/>
  <c r="I9" i="189"/>
  <c r="I8" i="189"/>
  <c r="I7" i="189"/>
  <c r="F3" i="189"/>
  <c r="E55" i="175" s="1"/>
  <c r="C5" i="194" s="1"/>
  <c r="D5" i="194" s="1"/>
  <c r="F5" i="194" s="1"/>
  <c r="F6" i="194" s="1"/>
  <c r="C13" i="195" s="1"/>
  <c r="A20" i="189" l="1"/>
  <c r="C20" i="190"/>
  <c r="D54" i="175"/>
  <c r="C54" i="175"/>
  <c r="B54" i="175"/>
  <c r="D53" i="175"/>
  <c r="C53" i="175"/>
  <c r="B53" i="175"/>
  <c r="D52" i="175"/>
  <c r="C52" i="175"/>
  <c r="B52" i="175"/>
  <c r="D51" i="175"/>
  <c r="C51" i="175"/>
  <c r="B51" i="175"/>
  <c r="D50" i="175"/>
  <c r="C50" i="175"/>
  <c r="B50" i="175"/>
  <c r="D49" i="175"/>
  <c r="C49" i="175"/>
  <c r="B49" i="175"/>
  <c r="D48" i="175"/>
  <c r="C48" i="175"/>
  <c r="B48" i="175"/>
  <c r="D47" i="175"/>
  <c r="C47" i="175"/>
  <c r="B47" i="175"/>
  <c r="D46" i="175"/>
  <c r="C46" i="175"/>
  <c r="B46" i="175"/>
  <c r="D45" i="175"/>
  <c r="C45" i="175"/>
  <c r="B45" i="175"/>
  <c r="D44" i="175"/>
  <c r="C44" i="175"/>
  <c r="B44" i="175"/>
  <c r="D43" i="175"/>
  <c r="C43" i="175"/>
  <c r="B43" i="175"/>
  <c r="D42" i="175"/>
  <c r="C42" i="175"/>
  <c r="B42" i="175"/>
  <c r="D41" i="175"/>
  <c r="C41" i="175"/>
  <c r="B41" i="175"/>
  <c r="D40" i="175"/>
  <c r="C40" i="175"/>
  <c r="B40" i="175"/>
  <c r="D39" i="175"/>
  <c r="C39" i="175"/>
  <c r="B39" i="175"/>
  <c r="D38" i="175"/>
  <c r="C38" i="175"/>
  <c r="B38" i="175"/>
  <c r="D37" i="175"/>
  <c r="C37" i="175"/>
  <c r="B37" i="175"/>
  <c r="D36" i="175"/>
  <c r="C36" i="175"/>
  <c r="B36" i="175"/>
  <c r="D35" i="175"/>
  <c r="C35" i="175"/>
  <c r="B35" i="175"/>
  <c r="D34" i="175"/>
  <c r="C34" i="175"/>
  <c r="B34" i="175"/>
  <c r="D33" i="175"/>
  <c r="C33" i="175"/>
  <c r="B33" i="175"/>
  <c r="D32" i="175"/>
  <c r="C32" i="175"/>
  <c r="B32" i="175"/>
  <c r="D31" i="175"/>
  <c r="C31" i="175"/>
  <c r="B31" i="175"/>
  <c r="D30" i="175"/>
  <c r="C30" i="175"/>
  <c r="B30" i="175"/>
  <c r="D29" i="175"/>
  <c r="C29" i="175"/>
  <c r="B29" i="175"/>
  <c r="D28" i="175"/>
  <c r="C28" i="175"/>
  <c r="B28" i="175"/>
  <c r="D27" i="175"/>
  <c r="C27" i="175"/>
  <c r="B27" i="175"/>
  <c r="D26" i="175"/>
  <c r="C26" i="175"/>
  <c r="B26" i="175"/>
  <c r="D25" i="175"/>
  <c r="C25" i="175"/>
  <c r="B25" i="175"/>
  <c r="D24" i="175"/>
  <c r="C24" i="175"/>
  <c r="B24" i="175"/>
  <c r="D23" i="175"/>
  <c r="C23" i="175"/>
  <c r="B23" i="175"/>
  <c r="D22" i="175"/>
  <c r="C22" i="175"/>
  <c r="B22" i="175"/>
  <c r="D21" i="175"/>
  <c r="C21" i="175"/>
  <c r="B21" i="175"/>
  <c r="D20" i="175"/>
  <c r="C20" i="175"/>
  <c r="B20" i="175"/>
  <c r="D19" i="175"/>
  <c r="C19" i="175"/>
  <c r="B19" i="175"/>
  <c r="D18" i="175"/>
  <c r="C18" i="175"/>
  <c r="B18" i="175"/>
  <c r="D17" i="175"/>
  <c r="C17" i="175"/>
  <c r="B17" i="175"/>
  <c r="D16" i="175"/>
  <c r="C16" i="175"/>
  <c r="B16" i="175"/>
  <c r="D15" i="175"/>
  <c r="C15" i="175"/>
  <c r="B15" i="175"/>
  <c r="D14" i="175"/>
  <c r="C14" i="175"/>
  <c r="B14" i="175"/>
  <c r="D13" i="175"/>
  <c r="C13" i="175"/>
  <c r="B13" i="175"/>
  <c r="D12" i="175"/>
  <c r="C12" i="175"/>
  <c r="B12" i="175"/>
  <c r="D11" i="175"/>
  <c r="C11" i="175"/>
  <c r="B11" i="175"/>
  <c r="D10" i="175"/>
  <c r="C10" i="175"/>
  <c r="B10" i="175"/>
  <c r="H20" i="45"/>
  <c r="G20" i="45" s="1"/>
  <c r="F20" i="45"/>
  <c r="D20" i="45"/>
  <c r="B20" i="45"/>
  <c r="A20" i="45" s="1"/>
  <c r="I17" i="45"/>
  <c r="I16" i="45"/>
  <c r="I15" i="45"/>
  <c r="I14" i="45"/>
  <c r="I13" i="45"/>
  <c r="F3" i="45"/>
  <c r="E54" i="175" s="1"/>
  <c r="E5" i="193" s="1"/>
  <c r="H20" i="44"/>
  <c r="G20" i="44" s="1"/>
  <c r="F20" i="44"/>
  <c r="D20" i="44"/>
  <c r="B20" i="44"/>
  <c r="A20" i="44" s="1"/>
  <c r="C20" i="44" s="1"/>
  <c r="I5" i="44" s="1"/>
  <c r="I17" i="44"/>
  <c r="I16" i="44"/>
  <c r="I15" i="44"/>
  <c r="I14" i="44"/>
  <c r="I13" i="44"/>
  <c r="I11" i="44"/>
  <c r="F3" i="44"/>
  <c r="E53" i="175" s="1"/>
  <c r="C5" i="193" s="1"/>
  <c r="D5" i="193" s="1"/>
  <c r="H20" i="43"/>
  <c r="G20" i="43" s="1"/>
  <c r="F20" i="43"/>
  <c r="D20" i="43"/>
  <c r="B20" i="43"/>
  <c r="A20" i="43" s="1"/>
  <c r="I17" i="43"/>
  <c r="I16" i="43"/>
  <c r="I15" i="43"/>
  <c r="I14" i="43"/>
  <c r="I13" i="43"/>
  <c r="F3" i="43"/>
  <c r="E52" i="175" s="1"/>
  <c r="H20" i="42"/>
  <c r="G20" i="42" s="1"/>
  <c r="F20" i="42"/>
  <c r="D20" i="42"/>
  <c r="B20" i="42"/>
  <c r="A20" i="42" s="1"/>
  <c r="C20" i="42" s="1"/>
  <c r="I17" i="42"/>
  <c r="I16" i="42"/>
  <c r="I15" i="42"/>
  <c r="I14" i="42"/>
  <c r="I13" i="42"/>
  <c r="I11" i="42"/>
  <c r="F3" i="42"/>
  <c r="E51" i="175" s="1"/>
  <c r="H10" i="192" s="1"/>
  <c r="H20" i="41"/>
  <c r="G20" i="41" s="1"/>
  <c r="F20" i="41"/>
  <c r="D20" i="41"/>
  <c r="B20" i="41"/>
  <c r="A20" i="41" s="1"/>
  <c r="C20" i="41" s="1"/>
  <c r="I17" i="41"/>
  <c r="I16" i="41"/>
  <c r="I15" i="41"/>
  <c r="I14" i="41"/>
  <c r="I13" i="41"/>
  <c r="F3" i="41"/>
  <c r="E50" i="175" s="1"/>
  <c r="H9" i="192" s="1"/>
  <c r="H20" i="40"/>
  <c r="G20" i="40" s="1"/>
  <c r="F20" i="40"/>
  <c r="D20" i="40"/>
  <c r="B20" i="40"/>
  <c r="A20" i="40" s="1"/>
  <c r="C20" i="40" s="1"/>
  <c r="I17" i="40"/>
  <c r="I16" i="40"/>
  <c r="I15" i="40"/>
  <c r="I14" i="40"/>
  <c r="I13" i="40"/>
  <c r="I11" i="40"/>
  <c r="I5" i="40"/>
  <c r="F3" i="40"/>
  <c r="E49" i="175" s="1"/>
  <c r="H8" i="192" s="1"/>
  <c r="H20" i="39"/>
  <c r="G20" i="39" s="1"/>
  <c r="F20" i="39"/>
  <c r="D20" i="39"/>
  <c r="B20" i="39"/>
  <c r="A20" i="39" s="1"/>
  <c r="C20" i="39" s="1"/>
  <c r="I17" i="39"/>
  <c r="I16" i="39"/>
  <c r="I15" i="39"/>
  <c r="F3" i="39"/>
  <c r="E48" i="175" s="1"/>
  <c r="H7" i="192" s="1"/>
  <c r="H20" i="38"/>
  <c r="G20" i="38" s="1"/>
  <c r="F20" i="38"/>
  <c r="D20" i="38"/>
  <c r="B20" i="38"/>
  <c r="A20" i="38" s="1"/>
  <c r="C20" i="38" s="1"/>
  <c r="I11" i="38" s="1"/>
  <c r="I17" i="38"/>
  <c r="I16" i="38"/>
  <c r="I15" i="38"/>
  <c r="F3" i="38"/>
  <c r="E47" i="175" s="1"/>
  <c r="H6" i="192" s="1"/>
  <c r="H20" i="37"/>
  <c r="G20" i="37" s="1"/>
  <c r="F20" i="37"/>
  <c r="D20" i="37"/>
  <c r="B20" i="37"/>
  <c r="A20" i="37" s="1"/>
  <c r="I17" i="37"/>
  <c r="I16" i="37"/>
  <c r="I15" i="37"/>
  <c r="F3" i="37"/>
  <c r="E46" i="175" s="1"/>
  <c r="H5" i="192" s="1"/>
  <c r="H20" i="36"/>
  <c r="G20" i="36" s="1"/>
  <c r="F20" i="36"/>
  <c r="D20" i="36"/>
  <c r="B20" i="36"/>
  <c r="A20" i="36" s="1"/>
  <c r="I17" i="36"/>
  <c r="I16" i="36"/>
  <c r="I15" i="36"/>
  <c r="I11" i="36"/>
  <c r="F3" i="36"/>
  <c r="E45" i="175" s="1"/>
  <c r="E10" i="192" s="1"/>
  <c r="F10" i="192" s="1"/>
  <c r="H20" i="35"/>
  <c r="G20" i="35" s="1"/>
  <c r="F20" i="35"/>
  <c r="D20" i="35"/>
  <c r="B20" i="35"/>
  <c r="A20" i="35" s="1"/>
  <c r="I17" i="35"/>
  <c r="I16" i="35"/>
  <c r="I15" i="35"/>
  <c r="I14" i="35"/>
  <c r="I8" i="35"/>
  <c r="F3" i="35"/>
  <c r="E44" i="175" s="1"/>
  <c r="E9" i="192" s="1"/>
  <c r="F9" i="192" s="1"/>
  <c r="H20" i="34"/>
  <c r="G20" i="34" s="1"/>
  <c r="F20" i="34"/>
  <c r="D20" i="34"/>
  <c r="B20" i="34"/>
  <c r="A20" i="34" s="1"/>
  <c r="I17" i="34"/>
  <c r="I16" i="34"/>
  <c r="I15" i="34"/>
  <c r="I11" i="34"/>
  <c r="F3" i="34"/>
  <c r="E43" i="175" s="1"/>
  <c r="E8" i="192" s="1"/>
  <c r="F8" i="192" s="1"/>
  <c r="H20" i="33"/>
  <c r="G20" i="33" s="1"/>
  <c r="F20" i="33"/>
  <c r="D20" i="33"/>
  <c r="B20" i="33"/>
  <c r="A20" i="33" s="1"/>
  <c r="I17" i="33"/>
  <c r="I16" i="33"/>
  <c r="I15" i="33"/>
  <c r="I14" i="33"/>
  <c r="I8" i="33"/>
  <c r="F3" i="33"/>
  <c r="E42" i="175" s="1"/>
  <c r="E7" i="192" s="1"/>
  <c r="F7" i="192" s="1"/>
  <c r="H20" i="32"/>
  <c r="G20" i="32" s="1"/>
  <c r="F20" i="32"/>
  <c r="D20" i="32"/>
  <c r="B20" i="32"/>
  <c r="A20" i="32" s="1"/>
  <c r="I17" i="32"/>
  <c r="I16" i="32"/>
  <c r="I15" i="32"/>
  <c r="I11" i="32"/>
  <c r="F3" i="32"/>
  <c r="E41" i="175" s="1"/>
  <c r="E6" i="192" s="1"/>
  <c r="F6" i="192" s="1"/>
  <c r="H20" i="31"/>
  <c r="G20" i="31" s="1"/>
  <c r="F20" i="31"/>
  <c r="D20" i="31"/>
  <c r="B20" i="31"/>
  <c r="A20" i="31" s="1"/>
  <c r="I17" i="31"/>
  <c r="I16" i="31"/>
  <c r="I15" i="31"/>
  <c r="I14" i="31"/>
  <c r="I8" i="31"/>
  <c r="F3" i="31"/>
  <c r="E40" i="175" s="1"/>
  <c r="E5" i="192" s="1"/>
  <c r="F5" i="192" s="1"/>
  <c r="H20" i="30"/>
  <c r="G20" i="30" s="1"/>
  <c r="F20" i="30"/>
  <c r="D20" i="30"/>
  <c r="B20" i="30"/>
  <c r="A20" i="30" s="1"/>
  <c r="I17" i="30"/>
  <c r="I16" i="30"/>
  <c r="I15" i="30"/>
  <c r="I11" i="30"/>
  <c r="F3" i="30"/>
  <c r="E39" i="175" s="1"/>
  <c r="H20" i="29"/>
  <c r="G20" i="29" s="1"/>
  <c r="F20" i="29"/>
  <c r="D20" i="29"/>
  <c r="B20" i="29"/>
  <c r="A20" i="29" s="1"/>
  <c r="I17" i="29"/>
  <c r="I16" i="29"/>
  <c r="I15" i="29"/>
  <c r="I14" i="29"/>
  <c r="I8" i="29"/>
  <c r="F3" i="29"/>
  <c r="E38" i="175" s="1"/>
  <c r="H20" i="28"/>
  <c r="G20" i="28" s="1"/>
  <c r="F20" i="28"/>
  <c r="D20" i="28"/>
  <c r="B20" i="28"/>
  <c r="A20" i="28"/>
  <c r="I17" i="28"/>
  <c r="I16" i="28"/>
  <c r="I15" i="28"/>
  <c r="I11" i="28"/>
  <c r="F3" i="28"/>
  <c r="E37" i="175" s="1"/>
  <c r="H20" i="27"/>
  <c r="G20" i="27" s="1"/>
  <c r="F20" i="27"/>
  <c r="D20" i="27"/>
  <c r="B20" i="27"/>
  <c r="A20" i="27" s="1"/>
  <c r="I17" i="27"/>
  <c r="I16" i="27"/>
  <c r="I15" i="27"/>
  <c r="I14" i="27"/>
  <c r="I8" i="27"/>
  <c r="F3" i="27"/>
  <c r="E36" i="175" s="1"/>
  <c r="N11" i="191" s="1"/>
  <c r="H20" i="26"/>
  <c r="G20" i="26"/>
  <c r="F20" i="26"/>
  <c r="D20" i="26"/>
  <c r="B20" i="26"/>
  <c r="A20" i="26" s="1"/>
  <c r="I17" i="26"/>
  <c r="I16" i="26"/>
  <c r="I15" i="26"/>
  <c r="I11" i="26"/>
  <c r="F3" i="26"/>
  <c r="E35" i="175" s="1"/>
  <c r="N10" i="191" s="1"/>
  <c r="H20" i="25"/>
  <c r="G20" i="25" s="1"/>
  <c r="F20" i="25"/>
  <c r="D20" i="25"/>
  <c r="B20" i="25"/>
  <c r="A20" i="25" s="1"/>
  <c r="I17" i="25"/>
  <c r="I16" i="25"/>
  <c r="I15" i="25"/>
  <c r="I14" i="25"/>
  <c r="I8" i="25"/>
  <c r="F3" i="25"/>
  <c r="E34" i="175" s="1"/>
  <c r="N9" i="191" s="1"/>
  <c r="H20" i="24"/>
  <c r="G20" i="24" s="1"/>
  <c r="F20" i="24"/>
  <c r="D20" i="24"/>
  <c r="B20" i="24"/>
  <c r="A20" i="24" s="1"/>
  <c r="I17" i="24"/>
  <c r="I16" i="24"/>
  <c r="I15" i="24"/>
  <c r="I11" i="24"/>
  <c r="F3" i="24"/>
  <c r="E33" i="175" s="1"/>
  <c r="N8" i="191" s="1"/>
  <c r="H20" i="23"/>
  <c r="G20" i="23" s="1"/>
  <c r="F20" i="23"/>
  <c r="D20" i="23"/>
  <c r="B20" i="23"/>
  <c r="A20" i="23" s="1"/>
  <c r="I17" i="23"/>
  <c r="I16" i="23"/>
  <c r="I15" i="23"/>
  <c r="I14" i="23"/>
  <c r="I8" i="23"/>
  <c r="F3" i="23"/>
  <c r="E32" i="175" s="1"/>
  <c r="N7" i="191" s="1"/>
  <c r="H20" i="22"/>
  <c r="G20" i="22"/>
  <c r="F20" i="22"/>
  <c r="D20" i="22"/>
  <c r="B20" i="22"/>
  <c r="A20" i="22" s="1"/>
  <c r="I17" i="22"/>
  <c r="I16" i="22"/>
  <c r="I15" i="22"/>
  <c r="I11" i="22"/>
  <c r="F3" i="22"/>
  <c r="E31" i="175" s="1"/>
  <c r="N6" i="191" s="1"/>
  <c r="H20" i="21"/>
  <c r="G20" i="21" s="1"/>
  <c r="F20" i="21"/>
  <c r="D20" i="21"/>
  <c r="B20" i="21"/>
  <c r="A20" i="21" s="1"/>
  <c r="I17" i="21"/>
  <c r="I16" i="21"/>
  <c r="I15" i="21"/>
  <c r="I14" i="21"/>
  <c r="I8" i="21"/>
  <c r="F3" i="21"/>
  <c r="H20" i="20"/>
  <c r="G20" i="20" s="1"/>
  <c r="F20" i="20"/>
  <c r="D20" i="20"/>
  <c r="B20" i="20"/>
  <c r="A20" i="20" s="1"/>
  <c r="I17" i="20"/>
  <c r="I16" i="20"/>
  <c r="I15" i="20"/>
  <c r="I14" i="20"/>
  <c r="I13" i="20"/>
  <c r="F3" i="20"/>
  <c r="E29" i="175" s="1"/>
  <c r="I11" i="191" s="1"/>
  <c r="H20" i="19"/>
  <c r="G20" i="19" s="1"/>
  <c r="F20" i="19"/>
  <c r="D20" i="19"/>
  <c r="B20" i="19"/>
  <c r="A20" i="19" s="1"/>
  <c r="I17" i="19"/>
  <c r="I16" i="19"/>
  <c r="I15" i="19"/>
  <c r="I14" i="19"/>
  <c r="I13" i="19"/>
  <c r="F3" i="19"/>
  <c r="E28" i="175" s="1"/>
  <c r="I10" i="191" s="1"/>
  <c r="H20" i="18"/>
  <c r="G20" i="18" s="1"/>
  <c r="F20" i="18"/>
  <c r="D20" i="18"/>
  <c r="B20" i="18"/>
  <c r="A20" i="18" s="1"/>
  <c r="I17" i="18"/>
  <c r="I16" i="18"/>
  <c r="I15" i="18"/>
  <c r="I14" i="18"/>
  <c r="I13" i="18"/>
  <c r="F3" i="18"/>
  <c r="E27" i="175" s="1"/>
  <c r="I9" i="191" s="1"/>
  <c r="H20" i="17"/>
  <c r="G20" i="17" s="1"/>
  <c r="F20" i="17"/>
  <c r="D20" i="17"/>
  <c r="B20" i="17"/>
  <c r="A20" i="17" s="1"/>
  <c r="I17" i="17"/>
  <c r="I16" i="17"/>
  <c r="I15" i="17"/>
  <c r="I14" i="17"/>
  <c r="I13" i="17"/>
  <c r="F3" i="17"/>
  <c r="E26" i="175" s="1"/>
  <c r="I8" i="191" s="1"/>
  <c r="H20" i="16"/>
  <c r="G20" i="16" s="1"/>
  <c r="F20" i="16"/>
  <c r="D20" i="16"/>
  <c r="B20" i="16"/>
  <c r="A20" i="16" s="1"/>
  <c r="I17" i="16"/>
  <c r="I16" i="16"/>
  <c r="I15" i="16"/>
  <c r="I14" i="16"/>
  <c r="I13" i="16"/>
  <c r="F3" i="16"/>
  <c r="E25" i="175" s="1"/>
  <c r="I7" i="191" s="1"/>
  <c r="H20" i="15"/>
  <c r="G20" i="15" s="1"/>
  <c r="F20" i="15"/>
  <c r="D20" i="15"/>
  <c r="B20" i="15"/>
  <c r="A20" i="15" s="1"/>
  <c r="I17" i="15"/>
  <c r="I16" i="15"/>
  <c r="I15" i="15"/>
  <c r="I14" i="15"/>
  <c r="I13" i="15"/>
  <c r="F3" i="15"/>
  <c r="E24" i="175" s="1"/>
  <c r="I6" i="191" s="1"/>
  <c r="H15" i="191" s="1"/>
  <c r="I15" i="191" s="1"/>
  <c r="Q15" i="191" s="1"/>
  <c r="R15" i="191" s="1"/>
  <c r="H20" i="14"/>
  <c r="G20" i="14" s="1"/>
  <c r="F20" i="14"/>
  <c r="D20" i="14"/>
  <c r="B20" i="14"/>
  <c r="A20" i="14" s="1"/>
  <c r="I17" i="14"/>
  <c r="I16" i="14"/>
  <c r="I15" i="14"/>
  <c r="I14" i="14"/>
  <c r="I13" i="14"/>
  <c r="F3" i="14"/>
  <c r="E23" i="175" s="1"/>
  <c r="G11" i="191" s="1"/>
  <c r="H20" i="13"/>
  <c r="G20" i="13" s="1"/>
  <c r="F20" i="13"/>
  <c r="D20" i="13"/>
  <c r="B20" i="13"/>
  <c r="A20" i="13" s="1"/>
  <c r="I17" i="13"/>
  <c r="I16" i="13"/>
  <c r="I15" i="13"/>
  <c r="I14" i="13"/>
  <c r="I13" i="13"/>
  <c r="F3" i="13"/>
  <c r="E22" i="175" s="1"/>
  <c r="G10" i="191" s="1"/>
  <c r="H20" i="12"/>
  <c r="G20" i="12"/>
  <c r="F20" i="12"/>
  <c r="D20" i="12"/>
  <c r="B20" i="12"/>
  <c r="A20" i="12" s="1"/>
  <c r="I17" i="12"/>
  <c r="I16" i="12"/>
  <c r="I15" i="12"/>
  <c r="I14" i="12"/>
  <c r="I13" i="12"/>
  <c r="F3" i="12"/>
  <c r="E21" i="175" s="1"/>
  <c r="G9" i="191" s="1"/>
  <c r="H20" i="11"/>
  <c r="G20" i="11" s="1"/>
  <c r="F20" i="11"/>
  <c r="D20" i="11"/>
  <c r="B20" i="11"/>
  <c r="A20" i="11" s="1"/>
  <c r="I17" i="11"/>
  <c r="I16" i="11"/>
  <c r="I15" i="11"/>
  <c r="I14" i="11"/>
  <c r="I13" i="11"/>
  <c r="F3" i="11"/>
  <c r="E20" i="175" s="1"/>
  <c r="G8" i="191" s="1"/>
  <c r="H20" i="10"/>
  <c r="G20" i="10" s="1"/>
  <c r="F20" i="10"/>
  <c r="D20" i="10"/>
  <c r="B20" i="10"/>
  <c r="A20" i="10" s="1"/>
  <c r="I17" i="10"/>
  <c r="I16" i="10"/>
  <c r="I15" i="10"/>
  <c r="I14" i="10"/>
  <c r="I13" i="10"/>
  <c r="F3" i="10"/>
  <c r="E19" i="175" s="1"/>
  <c r="G7" i="191" s="1"/>
  <c r="H20" i="9"/>
  <c r="G20" i="9" s="1"/>
  <c r="F20" i="9"/>
  <c r="D20" i="9"/>
  <c r="B20" i="9"/>
  <c r="A20" i="9" s="1"/>
  <c r="I17" i="9"/>
  <c r="I16" i="9"/>
  <c r="I15" i="9"/>
  <c r="I14" i="9"/>
  <c r="I13" i="9"/>
  <c r="F3" i="9"/>
  <c r="E18" i="175" s="1"/>
  <c r="G6" i="191" s="1"/>
  <c r="H20" i="8"/>
  <c r="G20" i="8" s="1"/>
  <c r="F20" i="8"/>
  <c r="D20" i="8"/>
  <c r="B20" i="8"/>
  <c r="A20" i="8" s="1"/>
  <c r="I17" i="8"/>
  <c r="I16" i="8"/>
  <c r="I15" i="8"/>
  <c r="I14" i="8"/>
  <c r="I13" i="8"/>
  <c r="F3" i="8"/>
  <c r="E17" i="175" s="1"/>
  <c r="G5" i="191" s="1"/>
  <c r="H20" i="7"/>
  <c r="G20" i="7" s="1"/>
  <c r="F20" i="7"/>
  <c r="D20" i="7"/>
  <c r="B20" i="7"/>
  <c r="I17" i="7"/>
  <c r="I16" i="7"/>
  <c r="I15" i="7"/>
  <c r="I14" i="7"/>
  <c r="I13" i="7"/>
  <c r="F3" i="7"/>
  <c r="E16" i="175" s="1"/>
  <c r="E11" i="191" s="1"/>
  <c r="H20" i="6"/>
  <c r="G20" i="6" s="1"/>
  <c r="F20" i="6"/>
  <c r="D20" i="6"/>
  <c r="B20" i="6"/>
  <c r="A20" i="6" s="1"/>
  <c r="I17" i="6"/>
  <c r="I16" i="6"/>
  <c r="I15" i="6"/>
  <c r="I14" i="6"/>
  <c r="I13" i="6"/>
  <c r="I10" i="6"/>
  <c r="F3" i="6"/>
  <c r="E15" i="175" s="1"/>
  <c r="E10" i="191" s="1"/>
  <c r="H20" i="5"/>
  <c r="G20" i="5" s="1"/>
  <c r="F20" i="5"/>
  <c r="D20" i="5"/>
  <c r="B20" i="5"/>
  <c r="I17" i="5"/>
  <c r="I16" i="5"/>
  <c r="I15" i="5"/>
  <c r="I14" i="5"/>
  <c r="I13" i="5"/>
  <c r="F3" i="5"/>
  <c r="E14" i="175" s="1"/>
  <c r="E9" i="191" s="1"/>
  <c r="J9" i="191" s="1"/>
  <c r="H20" i="4"/>
  <c r="G20" i="4" s="1"/>
  <c r="F20" i="4"/>
  <c r="D20" i="4"/>
  <c r="B20" i="4"/>
  <c r="A20" i="4" s="1"/>
  <c r="I17" i="4"/>
  <c r="I16" i="4"/>
  <c r="I15" i="4"/>
  <c r="I14" i="4"/>
  <c r="I13" i="4"/>
  <c r="F3" i="4"/>
  <c r="E13" i="175" s="1"/>
  <c r="E8" i="191" s="1"/>
  <c r="H20" i="3"/>
  <c r="G20" i="3" s="1"/>
  <c r="F20" i="3"/>
  <c r="D20" i="3"/>
  <c r="B20" i="3"/>
  <c r="I17" i="3"/>
  <c r="I16" i="3"/>
  <c r="I15" i="3"/>
  <c r="I14" i="3"/>
  <c r="I13" i="3"/>
  <c r="F3" i="3"/>
  <c r="E12" i="175" s="1"/>
  <c r="E7" i="191" s="1"/>
  <c r="H20" i="2"/>
  <c r="G20" i="2" s="1"/>
  <c r="F20" i="2"/>
  <c r="D20" i="2"/>
  <c r="B20" i="2"/>
  <c r="A20" i="2" s="1"/>
  <c r="I17" i="2"/>
  <c r="I16" i="2"/>
  <c r="I15" i="2"/>
  <c r="I14" i="2"/>
  <c r="I13" i="2"/>
  <c r="F3" i="2"/>
  <c r="E11" i="175" s="1"/>
  <c r="E6" i="191" s="1"/>
  <c r="J6" i="191" s="1"/>
  <c r="H20" i="1"/>
  <c r="G20" i="1" s="1"/>
  <c r="F20" i="1"/>
  <c r="D20" i="1"/>
  <c r="B20" i="1"/>
  <c r="A20" i="1" s="1"/>
  <c r="I17" i="1"/>
  <c r="I16" i="1"/>
  <c r="F3" i="1"/>
  <c r="E10" i="175" s="1"/>
  <c r="E5" i="191" s="1"/>
  <c r="J5" i="191" s="1"/>
  <c r="J7" i="191" l="1"/>
  <c r="I5" i="190"/>
  <c r="I6" i="190"/>
  <c r="I5" i="38"/>
  <c r="I10" i="192"/>
  <c r="I6" i="192"/>
  <c r="I7" i="192"/>
  <c r="I8" i="192"/>
  <c r="J8" i="192" s="1"/>
  <c r="E13" i="192"/>
  <c r="G13" i="192" s="1"/>
  <c r="J13" i="192" s="1"/>
  <c r="K13" i="192" s="1"/>
  <c r="I9" i="192"/>
  <c r="I5" i="192"/>
  <c r="C20" i="30"/>
  <c r="I5" i="30" s="1"/>
  <c r="D14" i="191"/>
  <c r="F14" i="191" s="1"/>
  <c r="Q14" i="191" s="1"/>
  <c r="R14" i="191" s="1"/>
  <c r="L16" i="191"/>
  <c r="N16" i="191" s="1"/>
  <c r="Q16" i="191" s="1"/>
  <c r="R16" i="191" s="1"/>
  <c r="P9" i="191"/>
  <c r="P6" i="191"/>
  <c r="P11" i="191"/>
  <c r="P8" i="191"/>
  <c r="P10" i="191"/>
  <c r="P7" i="191"/>
  <c r="J11" i="191"/>
  <c r="L11" i="191" s="1"/>
  <c r="Q11" i="191" s="1"/>
  <c r="J10" i="191"/>
  <c r="G9" i="192"/>
  <c r="J9" i="192" s="1"/>
  <c r="G5" i="192"/>
  <c r="J5" i="192" s="1"/>
  <c r="G8" i="192"/>
  <c r="G7" i="192"/>
  <c r="G10" i="192"/>
  <c r="G6" i="192"/>
  <c r="L9" i="191"/>
  <c r="L6" i="191"/>
  <c r="L7" i="191"/>
  <c r="Q7" i="191" s="1"/>
  <c r="L10" i="191"/>
  <c r="L5" i="191"/>
  <c r="F5" i="193"/>
  <c r="F6" i="193" s="1"/>
  <c r="C12" i="195" s="1"/>
  <c r="C20" i="35"/>
  <c r="I4" i="35" s="1"/>
  <c r="J8" i="191"/>
  <c r="I4" i="190"/>
  <c r="I3" i="190"/>
  <c r="E20" i="190" s="1"/>
  <c r="H22" i="190" s="1"/>
  <c r="H23" i="190" s="1"/>
  <c r="C20" i="189"/>
  <c r="C20" i="43"/>
  <c r="C20" i="36"/>
  <c r="C20" i="33"/>
  <c r="I4" i="33" s="1"/>
  <c r="C20" i="24"/>
  <c r="I5" i="24" s="1"/>
  <c r="C20" i="27"/>
  <c r="I4" i="27" s="1"/>
  <c r="C20" i="21"/>
  <c r="I3" i="21" s="1"/>
  <c r="C20" i="17"/>
  <c r="I8" i="17" s="1"/>
  <c r="C20" i="15"/>
  <c r="C20" i="18"/>
  <c r="I3" i="18" s="1"/>
  <c r="C20" i="19"/>
  <c r="I3" i="19" s="1"/>
  <c r="C20" i="20"/>
  <c r="C20" i="12"/>
  <c r="I3" i="12" s="1"/>
  <c r="C20" i="10"/>
  <c r="I3" i="10" s="1"/>
  <c r="C20" i="9"/>
  <c r="I8" i="9" s="1"/>
  <c r="C20" i="4"/>
  <c r="I9" i="4" s="1"/>
  <c r="C20" i="2"/>
  <c r="I3" i="2" s="1"/>
  <c r="C20" i="11"/>
  <c r="I4" i="11" s="1"/>
  <c r="C20" i="13"/>
  <c r="I8" i="13" s="1"/>
  <c r="C20" i="14"/>
  <c r="I4" i="14" s="1"/>
  <c r="C20" i="16"/>
  <c r="C20" i="25"/>
  <c r="I5" i="25" s="1"/>
  <c r="C20" i="31"/>
  <c r="I3" i="31" s="1"/>
  <c r="C20" i="8"/>
  <c r="I3" i="8" s="1"/>
  <c r="C20" i="23"/>
  <c r="I3" i="23" s="1"/>
  <c r="C20" i="29"/>
  <c r="I5" i="29" s="1"/>
  <c r="C20" i="6"/>
  <c r="I11" i="6" s="1"/>
  <c r="C20" i="22"/>
  <c r="I5" i="22" s="1"/>
  <c r="C20" i="28"/>
  <c r="I5" i="28" s="1"/>
  <c r="C20" i="34"/>
  <c r="I5" i="34" s="1"/>
  <c r="C20" i="37"/>
  <c r="I14" i="37" s="1"/>
  <c r="C20" i="26"/>
  <c r="I5" i="26" s="1"/>
  <c r="C20" i="32"/>
  <c r="I5" i="32" s="1"/>
  <c r="C20" i="45"/>
  <c r="I11" i="45" s="1"/>
  <c r="I7" i="2"/>
  <c r="I12" i="2"/>
  <c r="I6" i="2"/>
  <c r="I11" i="2"/>
  <c r="I10" i="2"/>
  <c r="I9" i="2"/>
  <c r="I8" i="2"/>
  <c r="I5" i="2"/>
  <c r="I4" i="2"/>
  <c r="I7" i="41"/>
  <c r="I12" i="41"/>
  <c r="I6" i="41"/>
  <c r="I11" i="41"/>
  <c r="I5" i="41"/>
  <c r="I10" i="41"/>
  <c r="I4" i="41"/>
  <c r="I9" i="41"/>
  <c r="I3" i="41"/>
  <c r="E20" i="41" s="1"/>
  <c r="H22" i="41" s="1"/>
  <c r="H23" i="41" s="1"/>
  <c r="I8" i="41"/>
  <c r="I13" i="39"/>
  <c r="I7" i="39"/>
  <c r="I12" i="39"/>
  <c r="I6" i="39"/>
  <c r="I11" i="39"/>
  <c r="I5" i="39"/>
  <c r="I10" i="39"/>
  <c r="I4" i="39"/>
  <c r="I9" i="39"/>
  <c r="I3" i="39"/>
  <c r="I14" i="39"/>
  <c r="I8" i="39"/>
  <c r="I10" i="14"/>
  <c r="I9" i="14"/>
  <c r="I8" i="14"/>
  <c r="I7" i="14"/>
  <c r="I12" i="14"/>
  <c r="I6" i="14"/>
  <c r="I10" i="18"/>
  <c r="I9" i="18"/>
  <c r="I8" i="18"/>
  <c r="I7" i="18"/>
  <c r="I12" i="18"/>
  <c r="I6" i="18"/>
  <c r="I8" i="37"/>
  <c r="I10" i="42"/>
  <c r="I4" i="42"/>
  <c r="I9" i="42"/>
  <c r="I3" i="42"/>
  <c r="I8" i="42"/>
  <c r="I7" i="42"/>
  <c r="I12" i="42"/>
  <c r="I6" i="42"/>
  <c r="I7" i="43"/>
  <c r="I12" i="43"/>
  <c r="I6" i="43"/>
  <c r="I11" i="43"/>
  <c r="I5" i="43"/>
  <c r="I10" i="43"/>
  <c r="I4" i="43"/>
  <c r="I9" i="43"/>
  <c r="I3" i="43"/>
  <c r="I5" i="4"/>
  <c r="I10" i="36"/>
  <c r="I9" i="36"/>
  <c r="I3" i="36"/>
  <c r="I14" i="36"/>
  <c r="I8" i="36"/>
  <c r="I13" i="36"/>
  <c r="I7" i="36"/>
  <c r="I12" i="36"/>
  <c r="I6" i="36"/>
  <c r="I10" i="44"/>
  <c r="I4" i="44"/>
  <c r="I9" i="44"/>
  <c r="I3" i="44"/>
  <c r="I8" i="44"/>
  <c r="I7" i="44"/>
  <c r="I12" i="44"/>
  <c r="I6" i="44"/>
  <c r="I10" i="10"/>
  <c r="I9" i="10"/>
  <c r="I8" i="10"/>
  <c r="I7" i="10"/>
  <c r="I12" i="10"/>
  <c r="I6" i="10"/>
  <c r="I7" i="19"/>
  <c r="I12" i="19"/>
  <c r="I6" i="19"/>
  <c r="I11" i="19"/>
  <c r="I10" i="19"/>
  <c r="I4" i="19"/>
  <c r="I9" i="19"/>
  <c r="I13" i="37"/>
  <c r="I7" i="37"/>
  <c r="I12" i="37"/>
  <c r="I6" i="37"/>
  <c r="I11" i="37"/>
  <c r="I10" i="37"/>
  <c r="I4" i="37"/>
  <c r="I9" i="37"/>
  <c r="A20" i="3"/>
  <c r="C20" i="3" s="1"/>
  <c r="I13" i="21"/>
  <c r="I7" i="21"/>
  <c r="I12" i="21"/>
  <c r="I6" i="21"/>
  <c r="I11" i="21"/>
  <c r="I10" i="21"/>
  <c r="I9" i="21"/>
  <c r="I13" i="23"/>
  <c r="I7" i="23"/>
  <c r="I12" i="23"/>
  <c r="I6" i="23"/>
  <c r="I11" i="23"/>
  <c r="I5" i="23"/>
  <c r="I10" i="23"/>
  <c r="I9" i="23"/>
  <c r="I13" i="25"/>
  <c r="I7" i="25"/>
  <c r="I12" i="25"/>
  <c r="I6" i="25"/>
  <c r="I11" i="25"/>
  <c r="I10" i="25"/>
  <c r="I9" i="25"/>
  <c r="I3" i="25"/>
  <c r="I13" i="27"/>
  <c r="I7" i="27"/>
  <c r="I12" i="27"/>
  <c r="I6" i="27"/>
  <c r="I11" i="27"/>
  <c r="I5" i="27"/>
  <c r="I10" i="27"/>
  <c r="I9" i="27"/>
  <c r="I3" i="27"/>
  <c r="I13" i="29"/>
  <c r="I7" i="29"/>
  <c r="I12" i="29"/>
  <c r="I6" i="29"/>
  <c r="I11" i="29"/>
  <c r="I10" i="29"/>
  <c r="I9" i="29"/>
  <c r="I3" i="29"/>
  <c r="I13" i="31"/>
  <c r="I7" i="31"/>
  <c r="I12" i="31"/>
  <c r="I6" i="31"/>
  <c r="I11" i="31"/>
  <c r="I5" i="31"/>
  <c r="I10" i="31"/>
  <c r="I9" i="31"/>
  <c r="I13" i="33"/>
  <c r="I7" i="33"/>
  <c r="I12" i="33"/>
  <c r="I6" i="33"/>
  <c r="I11" i="33"/>
  <c r="I5" i="33"/>
  <c r="I10" i="33"/>
  <c r="I9" i="33"/>
  <c r="I13" i="35"/>
  <c r="I7" i="35"/>
  <c r="I12" i="35"/>
  <c r="I6" i="35"/>
  <c r="I11" i="35"/>
  <c r="I10" i="35"/>
  <c r="I9" i="35"/>
  <c r="I3" i="35"/>
  <c r="I8" i="4"/>
  <c r="I7" i="4"/>
  <c r="I12" i="4"/>
  <c r="I6" i="4"/>
  <c r="I10" i="4"/>
  <c r="I9" i="6"/>
  <c r="I8" i="6"/>
  <c r="I7" i="6"/>
  <c r="I12" i="6"/>
  <c r="I6" i="6"/>
  <c r="I10" i="8"/>
  <c r="I4" i="8"/>
  <c r="I9" i="8"/>
  <c r="I8" i="8"/>
  <c r="I7" i="8"/>
  <c r="I12" i="8"/>
  <c r="I6" i="8"/>
  <c r="I7" i="9"/>
  <c r="I12" i="9"/>
  <c r="I6" i="9"/>
  <c r="I11" i="9"/>
  <c r="I10" i="9"/>
  <c r="I9" i="9"/>
  <c r="I10" i="12"/>
  <c r="I9" i="12"/>
  <c r="I8" i="12"/>
  <c r="I7" i="12"/>
  <c r="I12" i="12"/>
  <c r="I6" i="12"/>
  <c r="I7" i="13"/>
  <c r="I12" i="13"/>
  <c r="I6" i="13"/>
  <c r="I11" i="13"/>
  <c r="I5" i="13"/>
  <c r="I10" i="13"/>
  <c r="I9" i="13"/>
  <c r="I10" i="16"/>
  <c r="I4" i="16"/>
  <c r="I9" i="16"/>
  <c r="I8" i="16"/>
  <c r="I7" i="16"/>
  <c r="I12" i="16"/>
  <c r="I6" i="16"/>
  <c r="I7" i="17"/>
  <c r="I12" i="17"/>
  <c r="I6" i="17"/>
  <c r="I11" i="17"/>
  <c r="I10" i="17"/>
  <c r="I9" i="17"/>
  <c r="I3" i="17"/>
  <c r="I10" i="20"/>
  <c r="I9" i="20"/>
  <c r="I8" i="20"/>
  <c r="I7" i="20"/>
  <c r="I12" i="20"/>
  <c r="I6" i="20"/>
  <c r="I10" i="22"/>
  <c r="I4" i="22"/>
  <c r="I9" i="22"/>
  <c r="I14" i="22"/>
  <c r="I8" i="22"/>
  <c r="I13" i="22"/>
  <c r="I7" i="22"/>
  <c r="I12" i="22"/>
  <c r="I6" i="22"/>
  <c r="I10" i="24"/>
  <c r="I9" i="24"/>
  <c r="I14" i="24"/>
  <c r="I8" i="24"/>
  <c r="I13" i="24"/>
  <c r="I7" i="24"/>
  <c r="I12" i="24"/>
  <c r="I6" i="24"/>
  <c r="I10" i="26"/>
  <c r="I9" i="26"/>
  <c r="I14" i="26"/>
  <c r="I8" i="26"/>
  <c r="I13" i="26"/>
  <c r="I7" i="26"/>
  <c r="I12" i="26"/>
  <c r="I6" i="26"/>
  <c r="I10" i="28"/>
  <c r="I9" i="28"/>
  <c r="I3" i="28"/>
  <c r="I14" i="28"/>
  <c r="I8" i="28"/>
  <c r="I13" i="28"/>
  <c r="I7" i="28"/>
  <c r="I12" i="28"/>
  <c r="I6" i="28"/>
  <c r="I10" i="30"/>
  <c r="I4" i="30"/>
  <c r="I9" i="30"/>
  <c r="I3" i="30"/>
  <c r="I14" i="30"/>
  <c r="I8" i="30"/>
  <c r="I13" i="30"/>
  <c r="I7" i="30"/>
  <c r="I12" i="30"/>
  <c r="I6" i="30"/>
  <c r="I10" i="32"/>
  <c r="I9" i="32"/>
  <c r="I14" i="32"/>
  <c r="I8" i="32"/>
  <c r="I13" i="32"/>
  <c r="I7" i="32"/>
  <c r="I12" i="32"/>
  <c r="I6" i="32"/>
  <c r="I10" i="34"/>
  <c r="I9" i="34"/>
  <c r="I14" i="34"/>
  <c r="I8" i="34"/>
  <c r="I13" i="34"/>
  <c r="I7" i="34"/>
  <c r="I12" i="34"/>
  <c r="I6" i="34"/>
  <c r="I7" i="15"/>
  <c r="I12" i="15"/>
  <c r="I6" i="15"/>
  <c r="I11" i="15"/>
  <c r="I5" i="15"/>
  <c r="I10" i="15"/>
  <c r="I4" i="15"/>
  <c r="I9" i="15"/>
  <c r="I3" i="15"/>
  <c r="A20" i="5"/>
  <c r="C20" i="5" s="1"/>
  <c r="I11" i="4"/>
  <c r="I11" i="10"/>
  <c r="I7" i="45"/>
  <c r="I10" i="45"/>
  <c r="I9" i="45"/>
  <c r="I8" i="45"/>
  <c r="I6" i="45"/>
  <c r="I12" i="45"/>
  <c r="I5" i="45"/>
  <c r="I7" i="11"/>
  <c r="I12" i="11"/>
  <c r="I6" i="11"/>
  <c r="I11" i="11"/>
  <c r="I5" i="11"/>
  <c r="I10" i="11"/>
  <c r="I9" i="11"/>
  <c r="C20" i="1"/>
  <c r="I4" i="6"/>
  <c r="I11" i="14"/>
  <c r="I11" i="18"/>
  <c r="I3" i="4"/>
  <c r="I5" i="6"/>
  <c r="A20" i="7"/>
  <c r="C20" i="7" s="1"/>
  <c r="I8" i="11"/>
  <c r="I8" i="15"/>
  <c r="I8" i="19"/>
  <c r="I10" i="38"/>
  <c r="I4" i="38"/>
  <c r="I9" i="38"/>
  <c r="I3" i="38"/>
  <c r="I14" i="38"/>
  <c r="I8" i="38"/>
  <c r="I13" i="38"/>
  <c r="I7" i="38"/>
  <c r="I12" i="38"/>
  <c r="I6" i="38"/>
  <c r="I10" i="40"/>
  <c r="I4" i="40"/>
  <c r="I9" i="40"/>
  <c r="I3" i="40"/>
  <c r="I8" i="40"/>
  <c r="I7" i="40"/>
  <c r="I12" i="40"/>
  <c r="I6" i="40"/>
  <c r="I5" i="42"/>
  <c r="I8" i="43"/>
  <c r="E20" i="44"/>
  <c r="E3" i="44" s="1"/>
  <c r="I5" i="189" l="1"/>
  <c r="I6" i="189"/>
  <c r="J6" i="192"/>
  <c r="J14" i="192" s="1"/>
  <c r="C11" i="195" s="1"/>
  <c r="I5" i="37"/>
  <c r="J10" i="192"/>
  <c r="J7" i="192"/>
  <c r="I4" i="36"/>
  <c r="I5" i="36"/>
  <c r="I5" i="35"/>
  <c r="I3" i="32"/>
  <c r="I4" i="25"/>
  <c r="Q9" i="191"/>
  <c r="Q6" i="191"/>
  <c r="I4" i="24"/>
  <c r="I4" i="26"/>
  <c r="Q10" i="191"/>
  <c r="I3" i="24"/>
  <c r="I4" i="21"/>
  <c r="I5" i="21"/>
  <c r="I11" i="20"/>
  <c r="I5" i="20"/>
  <c r="I4" i="20"/>
  <c r="I5" i="17"/>
  <c r="I5" i="19"/>
  <c r="E20" i="19" s="1"/>
  <c r="I5" i="18"/>
  <c r="I11" i="16"/>
  <c r="I5" i="16"/>
  <c r="I5" i="10"/>
  <c r="I4" i="10"/>
  <c r="I5" i="14"/>
  <c r="I5" i="9"/>
  <c r="E20" i="10"/>
  <c r="E3" i="10" s="1"/>
  <c r="I11" i="12"/>
  <c r="I5" i="12"/>
  <c r="I11" i="8"/>
  <c r="I5" i="8"/>
  <c r="E20" i="8" s="1"/>
  <c r="L8" i="191"/>
  <c r="Q8" i="191" s="1"/>
  <c r="I4" i="13"/>
  <c r="I4" i="12"/>
  <c r="I3" i="11"/>
  <c r="E20" i="11" s="1"/>
  <c r="I3" i="6"/>
  <c r="I4" i="4"/>
  <c r="E3" i="190"/>
  <c r="I4" i="45"/>
  <c r="I3" i="45"/>
  <c r="E20" i="45" s="1"/>
  <c r="H22" i="45" s="1"/>
  <c r="H23" i="45" s="1"/>
  <c r="I3" i="189"/>
  <c r="E3" i="189"/>
  <c r="E20" i="189"/>
  <c r="H22" i="189" s="1"/>
  <c r="H23" i="189" s="1"/>
  <c r="I4" i="189"/>
  <c r="E20" i="43"/>
  <c r="E3" i="43" s="1"/>
  <c r="E20" i="40"/>
  <c r="E20" i="42"/>
  <c r="E3" i="42" s="1"/>
  <c r="E20" i="38"/>
  <c r="E3" i="38" s="1"/>
  <c r="I3" i="37"/>
  <c r="E20" i="37"/>
  <c r="H22" i="37" s="1"/>
  <c r="H23" i="37" s="1"/>
  <c r="E20" i="39"/>
  <c r="E20" i="36"/>
  <c r="E3" i="36" s="1"/>
  <c r="E20" i="35"/>
  <c r="H22" i="35" s="1"/>
  <c r="H23" i="35" s="1"/>
  <c r="I4" i="34"/>
  <c r="I3" i="33"/>
  <c r="E20" i="33"/>
  <c r="H22" i="33" s="1"/>
  <c r="H23" i="33" s="1"/>
  <c r="I4" i="32"/>
  <c r="E20" i="32" s="1"/>
  <c r="I4" i="31"/>
  <c r="E20" i="31" s="1"/>
  <c r="H22" i="31" s="1"/>
  <c r="H23" i="31" s="1"/>
  <c r="I3" i="34"/>
  <c r="E20" i="30"/>
  <c r="E3" i="30" s="1"/>
  <c r="I4" i="29"/>
  <c r="E20" i="29" s="1"/>
  <c r="I4" i="28"/>
  <c r="E20" i="28" s="1"/>
  <c r="E20" i="27"/>
  <c r="H22" i="27" s="1"/>
  <c r="H23" i="27" s="1"/>
  <c r="E20" i="23"/>
  <c r="H22" i="23" s="1"/>
  <c r="H23" i="23" s="1"/>
  <c r="E20" i="24"/>
  <c r="E3" i="24" s="1"/>
  <c r="E20" i="25"/>
  <c r="H22" i="25" s="1"/>
  <c r="H23" i="25" s="1"/>
  <c r="I4" i="23"/>
  <c r="I3" i="26"/>
  <c r="E20" i="26" s="1"/>
  <c r="E3" i="26" s="1"/>
  <c r="I3" i="22"/>
  <c r="E20" i="22" s="1"/>
  <c r="E20" i="21"/>
  <c r="H22" i="21" s="1"/>
  <c r="H23" i="21" s="1"/>
  <c r="E20" i="16"/>
  <c r="E3" i="16" s="1"/>
  <c r="E20" i="15"/>
  <c r="I3" i="16"/>
  <c r="I4" i="17"/>
  <c r="I4" i="18"/>
  <c r="E20" i="18" s="1"/>
  <c r="E3" i="18" s="1"/>
  <c r="I3" i="20"/>
  <c r="E20" i="20" s="1"/>
  <c r="I3" i="14"/>
  <c r="E20" i="14" s="1"/>
  <c r="E3" i="14" s="1"/>
  <c r="I3" i="13"/>
  <c r="E20" i="13" s="1"/>
  <c r="E20" i="12"/>
  <c r="H22" i="12" s="1"/>
  <c r="H23" i="12" s="1"/>
  <c r="I4" i="9"/>
  <c r="I3" i="9"/>
  <c r="E20" i="6"/>
  <c r="E3" i="6" s="1"/>
  <c r="E20" i="4"/>
  <c r="H22" i="4" s="1"/>
  <c r="H23" i="4" s="1"/>
  <c r="E20" i="2"/>
  <c r="E3" i="2" s="1"/>
  <c r="H22" i="44"/>
  <c r="H23" i="44" s="1"/>
  <c r="E3" i="25"/>
  <c r="H22" i="42"/>
  <c r="H23" i="42" s="1"/>
  <c r="E3" i="40"/>
  <c r="H22" i="40"/>
  <c r="H23" i="40" s="1"/>
  <c r="I11" i="3"/>
  <c r="I5" i="3"/>
  <c r="I10" i="3"/>
  <c r="I4" i="3"/>
  <c r="I3" i="3"/>
  <c r="I9" i="3"/>
  <c r="I6" i="3"/>
  <c r="I7" i="3"/>
  <c r="I12" i="3"/>
  <c r="I8" i="3"/>
  <c r="H22" i="39"/>
  <c r="H23" i="39" s="1"/>
  <c r="E3" i="39"/>
  <c r="H22" i="43"/>
  <c r="H23" i="43" s="1"/>
  <c r="E3" i="27"/>
  <c r="E3" i="15"/>
  <c r="H22" i="15"/>
  <c r="H23" i="15" s="1"/>
  <c r="H22" i="26"/>
  <c r="H23" i="26" s="1"/>
  <c r="H22" i="30"/>
  <c r="H23" i="30" s="1"/>
  <c r="I12" i="7"/>
  <c r="I6" i="7"/>
  <c r="I11" i="7"/>
  <c r="I5" i="7"/>
  <c r="I10" i="7"/>
  <c r="I4" i="7"/>
  <c r="I9" i="7"/>
  <c r="I3" i="7"/>
  <c r="I8" i="7"/>
  <c r="I7" i="7"/>
  <c r="I12" i="5"/>
  <c r="I6" i="5"/>
  <c r="I11" i="5"/>
  <c r="I5" i="5"/>
  <c r="I10" i="5"/>
  <c r="I4" i="5"/>
  <c r="I9" i="5"/>
  <c r="I3" i="5"/>
  <c r="I8" i="5"/>
  <c r="I7" i="5"/>
  <c r="E3" i="41"/>
  <c r="I10" i="1"/>
  <c r="I4" i="1"/>
  <c r="I15" i="1"/>
  <c r="I9" i="1"/>
  <c r="I3" i="1"/>
  <c r="I14" i="1"/>
  <c r="I6" i="1"/>
  <c r="I5" i="1"/>
  <c r="I12" i="1"/>
  <c r="I13" i="1"/>
  <c r="I11" i="1"/>
  <c r="I7" i="1"/>
  <c r="I8" i="1"/>
  <c r="K5" i="192" l="1"/>
  <c r="E3" i="21"/>
  <c r="N5" i="191" s="1"/>
  <c r="P5" i="191" s="1"/>
  <c r="Q5" i="191" s="1"/>
  <c r="R5" i="191" s="1"/>
  <c r="H22" i="19"/>
  <c r="H23" i="19" s="1"/>
  <c r="E3" i="19"/>
  <c r="E20" i="17"/>
  <c r="E3" i="11"/>
  <c r="H22" i="11"/>
  <c r="H23" i="11" s="1"/>
  <c r="H22" i="10"/>
  <c r="H23" i="10" s="1"/>
  <c r="E20" i="9"/>
  <c r="E3" i="8"/>
  <c r="H22" i="8"/>
  <c r="H23" i="8" s="1"/>
  <c r="R6" i="191"/>
  <c r="E20" i="34"/>
  <c r="H22" i="34" s="1"/>
  <c r="H23" i="34" s="1"/>
  <c r="E3" i="31"/>
  <c r="E3" i="4"/>
  <c r="E3" i="45"/>
  <c r="E3" i="37"/>
  <c r="H22" i="38"/>
  <c r="H23" i="38" s="1"/>
  <c r="H22" i="36"/>
  <c r="H23" i="36" s="1"/>
  <c r="E3" i="35"/>
  <c r="E3" i="33"/>
  <c r="H22" i="32"/>
  <c r="H23" i="32" s="1"/>
  <c r="E3" i="32"/>
  <c r="H22" i="29"/>
  <c r="H23" i="29" s="1"/>
  <c r="E3" i="29"/>
  <c r="E3" i="28"/>
  <c r="H22" i="28"/>
  <c r="H23" i="28" s="1"/>
  <c r="E3" i="22"/>
  <c r="H22" i="22"/>
  <c r="H23" i="22" s="1"/>
  <c r="E3" i="23"/>
  <c r="H22" i="24"/>
  <c r="H23" i="24" s="1"/>
  <c r="H22" i="20"/>
  <c r="H23" i="20" s="1"/>
  <c r="E3" i="20"/>
  <c r="H22" i="18"/>
  <c r="H23" i="18" s="1"/>
  <c r="H22" i="16"/>
  <c r="H23" i="16" s="1"/>
  <c r="H22" i="14"/>
  <c r="H23" i="14" s="1"/>
  <c r="E3" i="13"/>
  <c r="H22" i="13"/>
  <c r="H23" i="13" s="1"/>
  <c r="E3" i="12"/>
  <c r="E20" i="7"/>
  <c r="E3" i="7" s="1"/>
  <c r="H22" i="6"/>
  <c r="H23" i="6" s="1"/>
  <c r="E20" i="5"/>
  <c r="H22" i="5" s="1"/>
  <c r="H23" i="5" s="1"/>
  <c r="E20" i="3"/>
  <c r="H22" i="3" s="1"/>
  <c r="H23" i="3" s="1"/>
  <c r="H22" i="2"/>
  <c r="H23" i="2" s="1"/>
  <c r="H22" i="7"/>
  <c r="H23" i="7" s="1"/>
  <c r="E20" i="1"/>
  <c r="Q17" i="191" l="1"/>
  <c r="C10" i="195" s="1"/>
  <c r="C14" i="195" s="1"/>
  <c r="H22" i="17"/>
  <c r="H23" i="17" s="1"/>
  <c r="E3" i="17"/>
  <c r="H22" i="9"/>
  <c r="H23" i="9" s="1"/>
  <c r="E3" i="9"/>
  <c r="E3" i="5"/>
  <c r="E3" i="34"/>
  <c r="E3" i="3"/>
  <c r="E3" i="1"/>
  <c r="H22" i="1"/>
  <c r="H23" i="1" s="1"/>
</calcChain>
</file>

<file path=xl/sharedStrings.xml><?xml version="1.0" encoding="utf-8"?>
<sst xmlns="http://schemas.openxmlformats.org/spreadsheetml/2006/main" count="1610" uniqueCount="164">
  <si>
    <t>ESTIMATIVA DO ITEM</t>
  </si>
  <si>
    <t>MATERIAL OU SERVIÇO</t>
  </si>
  <si>
    <t>UNIDADE</t>
  </si>
  <si>
    <t>QUANT.</t>
  </si>
  <si>
    <t>PREÇO ESTIMADO</t>
  </si>
  <si>
    <t>MENOR PREÇO</t>
  </si>
  <si>
    <t>FONTE DE PESQUISA</t>
  </si>
  <si>
    <t>PREÇOS</t>
  </si>
  <si>
    <t>DESCARTE</t>
  </si>
  <si>
    <t>DESVIO PADRÃO</t>
  </si>
  <si>
    <t>QUANTIDADE DE PREÇOS COLETADOS</t>
  </si>
  <si>
    <t>COEF.</t>
  </si>
  <si>
    <t>MÉDIA</t>
  </si>
  <si>
    <t>MÉDIA APÓS DESCARTE</t>
  </si>
  <si>
    <t>MEDIANA</t>
  </si>
  <si>
    <t>MENOR PREÇO UNITÁRIO COLETADO PARA O ITEM</t>
  </si>
  <si>
    <t>VALOR UNITÁRIO ESTIMADO</t>
  </si>
  <si>
    <t>VALOR TOTAL</t>
  </si>
  <si>
    <t>DESVIO: desvio padrão dos preços pesquisados, calculados por meio da função DESVPAD do editor de planilhas.</t>
  </si>
  <si>
    <t>COEF.: relação entre o DESVIO e a MÉDIA, expresso em valor percentual.</t>
  </si>
  <si>
    <t>MÉDIA: média aritmética dos preços pesquisados.</t>
  </si>
  <si>
    <t>DESCARTE: coluna que exibe os preços considerados, quando COEF. é maior que 25%. São descartados os preços fora do intervalo entre o menor preço e a soma [MÉDIA + DESVIO].</t>
  </si>
  <si>
    <t>MÉDIA APÓS DESCARTE: média aritmética dos preços dentro do intervalo acima descrito.</t>
  </si>
  <si>
    <t>MEDIANA: valor estatístico que separa a metade maior da metade menor da amostra, calculado pela função MED do editor de planilhas.</t>
  </si>
  <si>
    <t>VALOR UNITÁRIO: quando COEF. for menor ou igual a 25%, o valor unitário estimado será a MÉDIA dos preços pesquisados; quando COEF. for maior que 25%, o valor unitário será o menor valor dentre a MÉDIA APÓS DESCARTE e a MEDIANA.</t>
  </si>
  <si>
    <t>TRIBUNAL REGIONAL ELEITORAL DA BAHIA</t>
  </si>
  <si>
    <t>Seção de Análise e Aquisições</t>
  </si>
  <si>
    <t>Unidade de Fornecimento</t>
  </si>
  <si>
    <t>Quantidade</t>
  </si>
  <si>
    <t>RESULTADO DA ESTIMATIVA</t>
  </si>
  <si>
    <t>Especificação</t>
  </si>
  <si>
    <t>#</t>
  </si>
  <si>
    <t>Concentrador Sede - 2220 Mbps</t>
  </si>
  <si>
    <t>unidade</t>
  </si>
  <si>
    <t>OI S/A</t>
  </si>
  <si>
    <t>CLARO S/A</t>
  </si>
  <si>
    <t>Solução em unidade remota - 10 Mbps</t>
  </si>
  <si>
    <t>Solução em unidade remota - 15 Mbps</t>
  </si>
  <si>
    <t>Solução em unidade remota - 20 Mbps</t>
  </si>
  <si>
    <t>Solução em unidade remota - 40 Mbps</t>
  </si>
  <si>
    <t>Solução em unidade remota - 60 Mbps</t>
  </si>
  <si>
    <t>Solução em unidade remota - 80 Mbps</t>
  </si>
  <si>
    <t>Valor mensal SD-WAN - 2220 Mbps</t>
  </si>
  <si>
    <t>Valor mensal SD-WAN - 10 Mbps</t>
  </si>
  <si>
    <t>Valor mensal SD-WAN - 15 Mbps</t>
  </si>
  <si>
    <t>Valor mensal SD-WAN - 20 Mbps</t>
  </si>
  <si>
    <t>Valor mensal SD-WAN - 40 Mbps</t>
  </si>
  <si>
    <t>Valor mensal SD-WAN - 60 Mbps</t>
  </si>
  <si>
    <t>Valor mensal SD-WAN - 80 Mbps</t>
  </si>
  <si>
    <t>Valor Mensal Wi-Fi 10 Mbps</t>
  </si>
  <si>
    <t>Valor Mensal Wi-Fi 15 Mbps</t>
  </si>
  <si>
    <t>Valor Mensal Wi-Fi 20 Mbps</t>
  </si>
  <si>
    <t>Valor Mensal Wi-Fi 40 Mbps</t>
  </si>
  <si>
    <t>Valor Mensal Wi-Fi 60 Mbps</t>
  </si>
  <si>
    <t>Valor Mensal Wi-Fi 80 Mbps</t>
  </si>
  <si>
    <t>Instalação Concentrador Sede 2220 Mbps</t>
  </si>
  <si>
    <t>Instalação unidade remota 10 Mbps</t>
  </si>
  <si>
    <t>Instalação unidade remota 15 Mbps</t>
  </si>
  <si>
    <t>Instalação unidade remota 20 Mbps</t>
  </si>
  <si>
    <t>Instalação unidade remota 40 Mbps</t>
  </si>
  <si>
    <t>Instalação unidade remota 60 Mbps</t>
  </si>
  <si>
    <t>Instalação unidade remota 80 Mbps</t>
  </si>
  <si>
    <t>Serviço de alteração de endereço</t>
  </si>
  <si>
    <t>Equipamentos Wi-Fi adicionais</t>
  </si>
  <si>
    <t>Serviços de infraestrutura elétrica</t>
  </si>
  <si>
    <t>LOTE 1</t>
  </si>
  <si>
    <t>Enlaces de comunicação secundários 2 Mbps</t>
  </si>
  <si>
    <t>Enlaces de comunicação secundários 3 Mbps</t>
  </si>
  <si>
    <t>Enlaces de comunicação secundários 4 Mbps</t>
  </si>
  <si>
    <t>Enlaces de comunicação secundários 8 Mbps</t>
  </si>
  <si>
    <t>Enlaces de comunicação secundários 12 Mbps</t>
  </si>
  <si>
    <t>Enlaces de comunicação secundários 16 Mbps</t>
  </si>
  <si>
    <t>Instalação 2 Mbps</t>
  </si>
  <si>
    <t>Instalação 3 Mbps</t>
  </si>
  <si>
    <t>Instalação 4 Mbps</t>
  </si>
  <si>
    <t>Instalação 8 Mbps</t>
  </si>
  <si>
    <t>Instalação 12 Mbps</t>
  </si>
  <si>
    <t>Instalação 16 Mbps</t>
  </si>
  <si>
    <t>Serviços de alteração de endereço</t>
  </si>
  <si>
    <t>Enlace de acesso à internet de alta velocidade 500 Mbps - Valor Mensal</t>
  </si>
  <si>
    <t>Enlace de acesso à internet de alta velocidade 500 Mbps - instalação</t>
  </si>
  <si>
    <t>LOTE 2</t>
  </si>
  <si>
    <t>CÁLCULO DE PREÇOS PARA O LOTE 1</t>
  </si>
  <si>
    <t>ITEM</t>
  </si>
  <si>
    <t>Solução Completa</t>
  </si>
  <si>
    <t>Instalação</t>
  </si>
  <si>
    <t>Valor Total dos Serviços
[L = I + K]</t>
  </si>
  <si>
    <t>Perfil
[A]</t>
  </si>
  <si>
    <t>Qtde.
[B]</t>
  </si>
  <si>
    <t>Valor Mensal Unitário
Perfil
[C]</t>
  </si>
  <si>
    <t>Qtde. SD-WAN (Equipamento)
[D]</t>
  </si>
  <si>
    <t>Valor Mensal Unitário
SD-WAN
[E]</t>
  </si>
  <si>
    <t>Qtde. WI-FI (Equipamento)
[F]</t>
  </si>
  <si>
    <t>Valor Mensal Unitário
WI-FI
[G]</t>
  </si>
  <si>
    <t>Valor Mensal do Item
[H = (B x C) + (D x E) + (F x G)]</t>
  </si>
  <si>
    <t>Valor Unitário
[J]</t>
  </si>
  <si>
    <t>Valor Total
[K = B x J]</t>
  </si>
  <si>
    <t>Concentrador Sede</t>
  </si>
  <si>
    <t>2220 Mbps</t>
  </si>
  <si>
    <t>--</t>
  </si>
  <si>
    <t>Solução em unidade remota</t>
  </si>
  <si>
    <t>10 Mbps</t>
  </si>
  <si>
    <t>15 Mbps</t>
  </si>
  <si>
    <t>20 Mbps</t>
  </si>
  <si>
    <t>40 Mbps</t>
  </si>
  <si>
    <t>60 Mbps</t>
  </si>
  <si>
    <t>80 Mbps</t>
  </si>
  <si>
    <t>Serviços Adicionais</t>
  </si>
  <si>
    <t>Qtde. Serv. Alt. End.
[D]</t>
  </si>
  <si>
    <t>Valor Unitário Serv. Alt. End.
[E]</t>
  </si>
  <si>
    <t>Valor Total Serv. Alt. End.
[F = D x E]</t>
  </si>
  <si>
    <t>Qtde. WI-FI (Equipamento)
[D]</t>
  </si>
  <si>
    <t>Valor Mensal Unitário
WI-FI
[E]</t>
  </si>
  <si>
    <t>Qtde. Serv. Infra. Elét.
[G]</t>
  </si>
  <si>
    <t>Valor Unitário Serv. Infra. Elét.
[H]</t>
  </si>
  <si>
    <t>Valor Total Serv. Infra. Elét.
[I = G x H]</t>
  </si>
  <si>
    <t>Valor Total dos Serviços Adicionais</t>
  </si>
  <si>
    <t>Serviços de alteração de endereço estimados para a vigência contratual</t>
  </si>
  <si>
    <t>Equipamentos WI-FI adicionais estimados para a vigência contratual</t>
  </si>
  <si>
    <t>Serviços de Infraestrutura Elétrica estimados para a vigência contratual</t>
  </si>
  <si>
    <t>VALOR GLOBAL DA PROPOSTA</t>
  </si>
  <si>
    <t>CÁLCULO DE PREÇOS PARA O LOTE 2</t>
  </si>
  <si>
    <t>Solução</t>
  </si>
  <si>
    <t>Valor Total dos Serviços
[H = E + G]</t>
  </si>
  <si>
    <t>Valor Mensal do Item
[D = B x C]</t>
  </si>
  <si>
    <t>Valor Unitário
[F]</t>
  </si>
  <si>
    <t>Valor Total
[G = B x F]</t>
  </si>
  <si>
    <t>Enlaces de comunicação secundários</t>
  </si>
  <si>
    <t>2 Mbps</t>
  </si>
  <si>
    <t>3 Mbps</t>
  </si>
  <si>
    <t>4 Mbps</t>
  </si>
  <si>
    <t>8 Mbps</t>
  </si>
  <si>
    <t>12 Mbps</t>
  </si>
  <si>
    <t>16 Mbps</t>
  </si>
  <si>
    <t>Serviço Adicional</t>
  </si>
  <si>
    <t>Valor Total do Serviço Adicional</t>
  </si>
  <si>
    <t>Valor Total dos Serviços
[E = C + D]</t>
  </si>
  <si>
    <t>Valor Mensal Unitário
Perfil
[B]</t>
  </si>
  <si>
    <t>Valor Unitário
[D]</t>
  </si>
  <si>
    <t>500 Mbps</t>
  </si>
  <si>
    <r>
      <t>Enlace de acesso à Internet de alta velocidade</t>
    </r>
    <r>
      <rPr>
        <b/>
        <vertAlign val="superscript"/>
        <sz val="11"/>
        <color rgb="FFFF0000"/>
        <rFont val="Calibri"/>
        <family val="2"/>
        <scheme val="minor"/>
      </rPr>
      <t>1</t>
    </r>
  </si>
  <si>
    <t>MENORES PREÇOS</t>
  </si>
  <si>
    <t>item ou lote</t>
  </si>
  <si>
    <t>Valor Total</t>
  </si>
  <si>
    <t>Soluções de telecomunicação entre a sede e as unidades remotas</t>
  </si>
  <si>
    <t>lote 1</t>
  </si>
  <si>
    <t>Soluções de telecomunicação para as unidades remotas</t>
  </si>
  <si>
    <t>Soluções de telecomunicação entre a sede do TRE-BA e a Internet</t>
  </si>
  <si>
    <t>lote 2</t>
  </si>
  <si>
    <t>Valor TOTAL</t>
  </si>
  <si>
    <r>
      <t xml:space="preserve">Menor Preço </t>
    </r>
    <r>
      <rPr>
        <b/>
        <sz val="10"/>
        <color rgb="FFFF0000"/>
        <rFont val="Calibri"/>
        <family val="2"/>
      </rPr>
      <t>(1)</t>
    </r>
  </si>
  <si>
    <t>item 8</t>
  </si>
  <si>
    <t>item 9</t>
  </si>
  <si>
    <t>ITEM 9</t>
  </si>
  <si>
    <t>ITEM 8</t>
  </si>
  <si>
    <r>
      <t>1</t>
    </r>
    <r>
      <rPr>
        <sz val="10"/>
        <rFont val="Arial"/>
        <family val="2"/>
      </rPr>
      <t xml:space="preserve"> Os itens 8 e 9 têm especificação idêntica e serão contratados junto a empresas distintas.</t>
    </r>
  </si>
  <si>
    <t>Valor Total do Item
(24 Meses)
[E = 24 x D]</t>
  </si>
  <si>
    <t>Valor Total do Item
(24 Meses)
[C = 24 x B]</t>
  </si>
  <si>
    <t>Valor Total do Item
(24 Meses)
[I = 24 x H]</t>
  </si>
  <si>
    <t>FSF TECNOLOGIA S.A.</t>
  </si>
  <si>
    <t>DESCRIÇÃO</t>
  </si>
  <si>
    <t>TOTAL POR ITEM</t>
  </si>
  <si>
    <t>Valor Total WI-FI
(24 Meses)
[F = 24 x D x E]</t>
  </si>
  <si>
    <t>SITELBRA SISTEMA DE TELECOMUNICAÇÕES DO BRASIL LTDA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</si>
</sst>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&quot;R$ &quot;* #,##0.00_-;&quot;-R$ &quot;* #,##0.00_-;_-&quot;R$ &quot;* \-??_-;_-@_-"/>
    <numFmt numFmtId="165" formatCode="[$R$-416]\ #,##0.00;[Red]\-[$R$-416]\ #,##0.00"/>
    <numFmt numFmtId="166" formatCode="_-* #,##0.00_-;\-* #,##0.00_-;_-* \-??_-;_-@_-"/>
    <numFmt numFmtId="167" formatCode="_-* #,##0_-;\-* #,##0_-;_-* \-??_-;_-@_-"/>
  </numFmts>
  <fonts count="31">
    <font>
      <sz val="10"/>
      <name val="Arial"/>
      <family val="2"/>
      <charset val="1"/>
    </font>
    <font>
      <sz val="11"/>
      <color theme="1"/>
      <name val="Calibri"/>
      <family val="2"/>
      <scheme val="minor"/>
    </font>
    <font>
      <sz val="10"/>
      <color rgb="FFFFFFFF"/>
      <name val="Mangal"/>
      <family val="2"/>
      <charset val="1"/>
    </font>
    <font>
      <sz val="10"/>
      <color rgb="FF000000"/>
      <name val="Mangal"/>
      <family val="2"/>
      <charset val="1"/>
    </font>
    <font>
      <sz val="10"/>
      <color rgb="FFCC0000"/>
      <name val="Mangal"/>
      <family val="2"/>
      <charset val="1"/>
    </font>
    <font>
      <sz val="10"/>
      <color rgb="FF808080"/>
      <name val="Mangal"/>
      <family val="2"/>
      <charset val="1"/>
    </font>
    <font>
      <sz val="10"/>
      <color rgb="FF006600"/>
      <name val="Mangal"/>
      <family val="2"/>
      <charset val="1"/>
    </font>
    <font>
      <sz val="10"/>
      <color rgb="FF996600"/>
      <name val="Mangal"/>
      <family val="2"/>
      <charset val="1"/>
    </font>
    <font>
      <sz val="10"/>
      <color rgb="FF333333"/>
      <name val="Mangal"/>
      <family val="2"/>
      <charset val="1"/>
    </font>
    <font>
      <u/>
      <sz val="10"/>
      <name val="Mangal"/>
      <family val="2"/>
      <charset val="1"/>
    </font>
    <font>
      <sz val="10"/>
      <name val="Mangal"/>
      <family val="2"/>
      <charset val="1"/>
    </font>
    <font>
      <sz val="10"/>
      <name val="Calibri"/>
      <family val="2"/>
      <charset val="1"/>
    </font>
    <font>
      <b/>
      <sz val="12"/>
      <name val="Calibri"/>
      <family val="2"/>
      <charset val="1"/>
    </font>
    <font>
      <b/>
      <sz val="10"/>
      <name val="Calibri"/>
      <family val="2"/>
      <charset val="1"/>
    </font>
    <font>
      <sz val="10"/>
      <color rgb="FF000000"/>
      <name val="Calibri"/>
      <family val="2"/>
      <charset val="1"/>
    </font>
    <font>
      <b/>
      <sz val="10"/>
      <color rgb="FF000000"/>
      <name val="Calibri"/>
      <family val="2"/>
      <charset val="1"/>
    </font>
    <font>
      <b/>
      <sz val="9"/>
      <name val="Calibri"/>
      <family val="2"/>
      <charset val="1"/>
    </font>
    <font>
      <sz val="10"/>
      <name val="Arial"/>
      <charset val="1"/>
    </font>
    <font>
      <sz val="10"/>
      <name val="Arial"/>
      <family val="2"/>
      <charset val="1"/>
    </font>
    <font>
      <b/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vertAlign val="superscript"/>
      <sz val="11"/>
      <color rgb="FFFF0000"/>
      <name val="Calibri"/>
      <family val="2"/>
      <scheme val="minor"/>
    </font>
    <font>
      <u/>
      <sz val="10"/>
      <color rgb="FF0563C1"/>
      <name val="Arial"/>
      <family val="2"/>
      <charset val="1"/>
    </font>
    <font>
      <sz val="11"/>
      <color rgb="FF000000"/>
      <name val="Calibri"/>
      <family val="2"/>
      <charset val="1"/>
    </font>
    <font>
      <b/>
      <sz val="14"/>
      <name val="Calibri"/>
      <family val="2"/>
      <charset val="1"/>
    </font>
    <font>
      <sz val="12"/>
      <name val="Calibri"/>
      <family val="2"/>
      <charset val="1"/>
    </font>
    <font>
      <sz val="10"/>
      <name val="Arial"/>
      <family val="2"/>
    </font>
    <font>
      <b/>
      <sz val="12"/>
      <name val="Calibri"/>
      <family val="2"/>
    </font>
    <font>
      <sz val="14"/>
      <name val="Calibri"/>
      <family val="2"/>
      <charset val="1"/>
    </font>
    <font>
      <b/>
      <sz val="10"/>
      <color rgb="FFFF0000"/>
      <name val="Calibri"/>
      <family val="2"/>
    </font>
  </fonts>
  <fills count="11">
    <fill>
      <patternFill patternType="none"/>
    </fill>
    <fill>
      <patternFill patternType="gray125"/>
    </fill>
    <fill>
      <patternFill patternType="solid">
        <fgColor rgb="FF000000"/>
        <bgColor rgb="FF003300"/>
      </patternFill>
    </fill>
    <fill>
      <patternFill patternType="solid">
        <fgColor rgb="FF808080"/>
        <bgColor rgb="FF969696"/>
      </patternFill>
    </fill>
    <fill>
      <patternFill patternType="solid">
        <fgColor rgb="FFDDDDDD"/>
        <bgColor rgb="FFDDD9C3"/>
      </patternFill>
    </fill>
    <fill>
      <patternFill patternType="solid">
        <fgColor rgb="FFFFCCCC"/>
        <bgColor rgb="FFDDD9C3"/>
      </patternFill>
    </fill>
    <fill>
      <patternFill patternType="solid">
        <fgColor rgb="FFCC0000"/>
        <bgColor rgb="FF800000"/>
      </patternFill>
    </fill>
    <fill>
      <patternFill patternType="solid">
        <fgColor rgb="FFCCFFCC"/>
        <bgColor rgb="FFCCFFFF"/>
      </patternFill>
    </fill>
    <fill>
      <patternFill patternType="solid">
        <fgColor rgb="FFFFFFCC"/>
        <bgColor rgb="FFFFFFFF"/>
      </patternFill>
    </fill>
    <fill>
      <patternFill patternType="solid">
        <fgColor rgb="FFC4BD97"/>
        <bgColor rgb="FFDDD9C3"/>
      </patternFill>
    </fill>
    <fill>
      <patternFill patternType="solid">
        <fgColor rgb="FFDDD9C3"/>
        <bgColor rgb="FFDDDDDD"/>
      </patternFill>
    </fill>
  </fills>
  <borders count="63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/>
      <right/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</borders>
  <cellStyleXfs count="27">
    <xf numFmtId="0" fontId="0" fillId="0" borderId="0"/>
    <xf numFmtId="166" fontId="18" fillId="0" borderId="0" applyBorder="0" applyProtection="0"/>
    <xf numFmtId="164" fontId="17" fillId="0" borderId="0" applyBorder="0" applyProtection="0"/>
    <xf numFmtId="0" fontId="2" fillId="2" borderId="0" applyBorder="0" applyProtection="0"/>
    <xf numFmtId="0" fontId="2" fillId="3" borderId="0" applyBorder="0" applyProtection="0"/>
    <xf numFmtId="0" fontId="3" fillId="4" borderId="0" applyBorder="0" applyProtection="0"/>
    <xf numFmtId="0" fontId="3" fillId="0" borderId="0" applyBorder="0" applyProtection="0"/>
    <xf numFmtId="0" fontId="4" fillId="5" borderId="0" applyBorder="0" applyProtection="0"/>
    <xf numFmtId="0" fontId="2" fillId="6" borderId="0" applyBorder="0" applyProtection="0"/>
    <xf numFmtId="0" fontId="5" fillId="0" borderId="0" applyBorder="0" applyProtection="0"/>
    <xf numFmtId="0" fontId="6" fillId="7" borderId="0" applyBorder="0" applyProtection="0"/>
    <xf numFmtId="0" fontId="3" fillId="0" borderId="0" applyBorder="0" applyProtection="0"/>
    <xf numFmtId="0" fontId="3" fillId="0" borderId="0" applyBorder="0" applyProtection="0"/>
    <xf numFmtId="0" fontId="3" fillId="0" borderId="0" applyBorder="0" applyProtection="0"/>
    <xf numFmtId="164" fontId="18" fillId="0" borderId="0" applyBorder="0" applyProtection="0"/>
    <xf numFmtId="0" fontId="7" fillId="8" borderId="0" applyBorder="0" applyProtection="0"/>
    <xf numFmtId="0" fontId="18" fillId="0" borderId="0"/>
    <xf numFmtId="0" fontId="8" fillId="8" borderId="1" applyProtection="0"/>
    <xf numFmtId="0" fontId="9" fillId="0" borderId="0" applyBorder="0" applyProtection="0"/>
    <xf numFmtId="165" fontId="9" fillId="0" borderId="0" applyBorder="0" applyProtection="0"/>
    <xf numFmtId="0" fontId="10" fillId="0" borderId="0" applyBorder="0" applyProtection="0"/>
    <xf numFmtId="0" fontId="10" fillId="0" borderId="0" applyBorder="0" applyProtection="0"/>
    <xf numFmtId="0" fontId="10" fillId="0" borderId="0" applyBorder="0" applyProtection="0">
      <alignment horizontal="center" textRotation="90"/>
    </xf>
    <xf numFmtId="0" fontId="4" fillId="0" borderId="0" applyBorder="0" applyProtection="0"/>
    <xf numFmtId="0" fontId="1" fillId="0" borderId="0"/>
    <xf numFmtId="0" fontId="23" fillId="0" borderId="0" applyBorder="0" applyProtection="0"/>
    <xf numFmtId="166" fontId="24" fillId="0" borderId="0" applyBorder="0" applyProtection="0"/>
  </cellStyleXfs>
  <cellXfs count="214">
    <xf numFmtId="0" fontId="0" fillId="0" borderId="0" xfId="0"/>
    <xf numFmtId="0" fontId="11" fillId="0" borderId="0" xfId="0" applyFont="1" applyProtection="1">
      <protection locked="0"/>
    </xf>
    <xf numFmtId="0" fontId="13" fillId="10" borderId="3" xfId="0" applyFont="1" applyFill="1" applyBorder="1" applyAlignment="1" applyProtection="1">
      <alignment horizontal="center" vertical="center"/>
    </xf>
    <xf numFmtId="0" fontId="13" fillId="10" borderId="3" xfId="0" applyFont="1" applyFill="1" applyBorder="1" applyAlignment="1" applyProtection="1">
      <alignment horizontal="center" vertical="center" wrapText="1"/>
    </xf>
    <xf numFmtId="0" fontId="13" fillId="10" borderId="2" xfId="0" applyFont="1" applyFill="1" applyBorder="1" applyAlignment="1" applyProtection="1">
      <alignment horizontal="center" vertical="center"/>
    </xf>
    <xf numFmtId="0" fontId="13" fillId="10" borderId="2" xfId="0" applyFont="1" applyFill="1" applyBorder="1" applyAlignment="1" applyProtection="1">
      <alignment horizontal="center" vertical="center" wrapText="1"/>
    </xf>
    <xf numFmtId="0" fontId="16" fillId="0" borderId="2" xfId="0" applyFont="1" applyBorder="1" applyProtection="1">
      <protection locked="0"/>
    </xf>
    <xf numFmtId="165" fontId="15" fillId="0" borderId="2" xfId="0" applyNumberFormat="1" applyFont="1" applyBorder="1" applyAlignment="1" applyProtection="1">
      <alignment horizontal="center" shrinkToFit="1"/>
      <protection locked="0"/>
    </xf>
    <xf numFmtId="165" fontId="15" fillId="10" borderId="2" xfId="0" applyNumberFormat="1" applyFont="1" applyFill="1" applyBorder="1" applyAlignment="1" applyProtection="1">
      <alignment horizontal="center" shrinkToFit="1"/>
    </xf>
    <xf numFmtId="0" fontId="13" fillId="0" borderId="4" xfId="0" applyFont="1" applyBorder="1" applyAlignment="1" applyProtection="1">
      <alignment horizontal="center" vertical="center"/>
      <protection locked="0"/>
    </xf>
    <xf numFmtId="0" fontId="14" fillId="0" borderId="4" xfId="0" applyFont="1" applyBorder="1" applyAlignment="1" applyProtection="1">
      <alignment horizontal="left" vertical="center" wrapText="1"/>
      <protection locked="0"/>
    </xf>
    <xf numFmtId="0" fontId="14" fillId="0" borderId="5" xfId="0" applyFont="1" applyBorder="1" applyAlignment="1" applyProtection="1">
      <alignment horizontal="left" vertical="center" wrapText="1"/>
      <protection locked="0"/>
    </xf>
    <xf numFmtId="0" fontId="14" fillId="0" borderId="5" xfId="0" applyFont="1" applyBorder="1" applyAlignment="1" applyProtection="1">
      <alignment horizontal="center" vertical="center" wrapText="1"/>
      <protection locked="0"/>
    </xf>
    <xf numFmtId="0" fontId="14" fillId="0" borderId="4" xfId="0" applyFont="1" applyBorder="1" applyAlignment="1" applyProtection="1">
      <alignment horizontal="center" vertical="center" wrapText="1"/>
      <protection locked="0"/>
    </xf>
    <xf numFmtId="0" fontId="16" fillId="0" borderId="4" xfId="0" applyFont="1" applyBorder="1" applyProtection="1">
      <protection locked="0"/>
    </xf>
    <xf numFmtId="165" fontId="15" fillId="0" borderId="0" xfId="0" applyNumberFormat="1" applyFont="1" applyBorder="1" applyAlignment="1" applyProtection="1">
      <alignment horizontal="center"/>
      <protection locked="0"/>
    </xf>
    <xf numFmtId="0" fontId="15" fillId="10" borderId="2" xfId="0" applyFont="1" applyFill="1" applyBorder="1" applyAlignment="1" applyProtection="1">
      <alignment horizontal="center" vertical="center"/>
    </xf>
    <xf numFmtId="0" fontId="15" fillId="10" borderId="2" xfId="0" applyFont="1" applyFill="1" applyBorder="1" applyAlignment="1" applyProtection="1">
      <alignment horizontal="center" vertical="center" wrapText="1"/>
    </xf>
    <xf numFmtId="165" fontId="11" fillId="0" borderId="0" xfId="0" applyNumberFormat="1" applyFont="1" applyBorder="1" applyAlignment="1" applyProtection="1">
      <alignment horizontal="left"/>
      <protection locked="0"/>
    </xf>
    <xf numFmtId="0" fontId="11" fillId="10" borderId="2" xfId="0" applyFont="1" applyFill="1" applyBorder="1" applyAlignment="1" applyProtection="1">
      <alignment horizontal="center"/>
    </xf>
    <xf numFmtId="10" fontId="11" fillId="10" borderId="6" xfId="0" applyNumberFormat="1" applyFont="1" applyFill="1" applyBorder="1" applyAlignment="1" applyProtection="1">
      <alignment horizontal="center"/>
    </xf>
    <xf numFmtId="165" fontId="14" fillId="10" borderId="4" xfId="0" applyNumberFormat="1" applyFont="1" applyFill="1" applyBorder="1" applyAlignment="1" applyProtection="1">
      <alignment horizontal="center" shrinkToFit="1"/>
    </xf>
    <xf numFmtId="165" fontId="14" fillId="10" borderId="2" xfId="0" applyNumberFormat="1" applyFont="1" applyFill="1" applyBorder="1" applyAlignment="1" applyProtection="1">
      <alignment horizontal="center" shrinkToFit="1"/>
    </xf>
    <xf numFmtId="165" fontId="13" fillId="10" borderId="2" xfId="0" applyNumberFormat="1" applyFont="1" applyFill="1" applyBorder="1" applyAlignment="1" applyProtection="1">
      <alignment horizontal="left"/>
    </xf>
    <xf numFmtId="165" fontId="11" fillId="10" borderId="2" xfId="0" applyNumberFormat="1" applyFont="1" applyFill="1" applyBorder="1" applyAlignment="1" applyProtection="1">
      <alignment horizontal="right" shrinkToFit="1"/>
    </xf>
    <xf numFmtId="0" fontId="13" fillId="0" borderId="0" xfId="0" applyFont="1" applyBorder="1" applyAlignment="1" applyProtection="1">
      <protection locked="0"/>
    </xf>
    <xf numFmtId="165" fontId="11" fillId="0" borderId="4" xfId="0" applyNumberFormat="1" applyFont="1" applyBorder="1" applyAlignment="1" applyProtection="1">
      <alignment horizontal="left"/>
      <protection locked="0"/>
    </xf>
    <xf numFmtId="165" fontId="11" fillId="0" borderId="0" xfId="0" applyNumberFormat="1" applyFont="1" applyBorder="1" applyAlignment="1" applyProtection="1">
      <alignment horizontal="right"/>
      <protection locked="0"/>
    </xf>
    <xf numFmtId="165" fontId="11" fillId="0" borderId="0" xfId="0" applyNumberFormat="1" applyFont="1" applyBorder="1" applyAlignment="1" applyProtection="1">
      <protection locked="0"/>
    </xf>
    <xf numFmtId="0" fontId="13" fillId="0" borderId="0" xfId="0" applyFont="1" applyBorder="1" applyAlignment="1" applyProtection="1">
      <alignment horizontal="center"/>
      <protection locked="0"/>
    </xf>
    <xf numFmtId="165" fontId="14" fillId="0" borderId="0" xfId="0" applyNumberFormat="1" applyFont="1" applyBorder="1" applyAlignment="1" applyProtection="1">
      <protection locked="0"/>
    </xf>
    <xf numFmtId="165" fontId="15" fillId="10" borderId="2" xfId="0" applyNumberFormat="1" applyFont="1" applyFill="1" applyBorder="1" applyAlignment="1" applyProtection="1">
      <alignment horizontal="center" vertical="center"/>
    </xf>
    <xf numFmtId="165" fontId="14" fillId="10" borderId="2" xfId="0" applyNumberFormat="1" applyFont="1" applyFill="1" applyBorder="1" applyAlignment="1" applyProtection="1">
      <alignment horizontal="right" shrinkToFit="1"/>
    </xf>
    <xf numFmtId="165" fontId="15" fillId="0" borderId="0" xfId="0" applyNumberFormat="1" applyFont="1" applyBorder="1" applyAlignment="1" applyProtection="1">
      <protection locked="0"/>
    </xf>
    <xf numFmtId="0" fontId="11" fillId="0" borderId="0" xfId="16" applyFont="1" applyAlignment="1">
      <alignment wrapText="1"/>
    </xf>
    <xf numFmtId="0" fontId="11" fillId="0" borderId="0" xfId="16" applyFont="1" applyAlignment="1">
      <alignment horizontal="center" wrapText="1"/>
    </xf>
    <xf numFmtId="167" fontId="11" fillId="0" borderId="0" xfId="1" applyNumberFormat="1" applyFont="1" applyBorder="1" applyAlignment="1" applyProtection="1">
      <alignment vertical="center" wrapText="1"/>
    </xf>
    <xf numFmtId="164" fontId="11" fillId="0" borderId="0" xfId="2" applyFont="1" applyBorder="1" applyAlignment="1" applyProtection="1">
      <alignment wrapText="1"/>
    </xf>
    <xf numFmtId="0" fontId="11" fillId="0" borderId="0" xfId="16" applyFont="1" applyAlignment="1"/>
    <xf numFmtId="0" fontId="12" fillId="0" borderId="0" xfId="16" applyFont="1" applyBorder="1" applyAlignment="1">
      <alignment horizontal="center" wrapText="1"/>
    </xf>
    <xf numFmtId="0" fontId="12" fillId="0" borderId="7" xfId="16" applyFont="1" applyBorder="1" applyAlignment="1">
      <alignment horizontal="center" wrapText="1"/>
    </xf>
    <xf numFmtId="0" fontId="11" fillId="10" borderId="2" xfId="16" applyFont="1" applyFill="1" applyBorder="1" applyAlignment="1">
      <alignment horizontal="center" vertical="center" wrapText="1"/>
    </xf>
    <xf numFmtId="0" fontId="13" fillId="10" borderId="2" xfId="16" applyFont="1" applyFill="1" applyBorder="1" applyAlignment="1">
      <alignment horizontal="center" vertical="center" wrapText="1"/>
    </xf>
    <xf numFmtId="167" fontId="13" fillId="10" borderId="2" xfId="1" applyNumberFormat="1" applyFont="1" applyFill="1" applyBorder="1" applyAlignment="1" applyProtection="1">
      <alignment horizontal="center" vertical="center" wrapText="1"/>
    </xf>
    <xf numFmtId="164" fontId="13" fillId="10" borderId="2" xfId="2" applyFont="1" applyFill="1" applyBorder="1" applyAlignment="1" applyProtection="1">
      <alignment horizontal="center" vertical="center" wrapText="1"/>
    </xf>
    <xf numFmtId="0" fontId="11" fillId="10" borderId="2" xfId="16" applyFont="1" applyFill="1" applyBorder="1" applyAlignment="1">
      <alignment vertical="center" wrapText="1"/>
    </xf>
    <xf numFmtId="165" fontId="11" fillId="10" borderId="2" xfId="2" applyNumberFormat="1" applyFont="1" applyFill="1" applyBorder="1" applyAlignment="1" applyProtection="1">
      <alignment vertical="center" wrapText="1"/>
    </xf>
    <xf numFmtId="165" fontId="11" fillId="10" borderId="2" xfId="16" applyNumberFormat="1" applyFont="1" applyFill="1" applyBorder="1" applyAlignment="1">
      <alignment vertical="center" wrapText="1"/>
    </xf>
    <xf numFmtId="0" fontId="1" fillId="0" borderId="0" xfId="24" applyAlignment="1" applyProtection="1">
      <alignment wrapText="1"/>
    </xf>
    <xf numFmtId="0" fontId="19" fillId="0" borderId="18" xfId="24" applyFont="1" applyBorder="1" applyAlignment="1" applyProtection="1">
      <alignment horizontal="center" vertical="center" wrapText="1"/>
    </xf>
    <xf numFmtId="0" fontId="19" fillId="0" borderId="19" xfId="24" applyFont="1" applyBorder="1" applyAlignment="1" applyProtection="1">
      <alignment horizontal="center" vertical="center" wrapText="1"/>
    </xf>
    <xf numFmtId="0" fontId="19" fillId="0" borderId="20" xfId="24" applyFont="1" applyBorder="1" applyAlignment="1" applyProtection="1">
      <alignment horizontal="center" vertical="center" wrapText="1"/>
    </xf>
    <xf numFmtId="0" fontId="19" fillId="0" borderId="21" xfId="24" applyFont="1" applyBorder="1" applyAlignment="1" applyProtection="1">
      <alignment horizontal="center" vertical="center" wrapText="1"/>
    </xf>
    <xf numFmtId="0" fontId="19" fillId="0" borderId="22" xfId="24" applyFont="1" applyBorder="1" applyAlignment="1" applyProtection="1">
      <alignment horizontal="center" vertical="center" wrapText="1"/>
    </xf>
    <xf numFmtId="0" fontId="1" fillId="0" borderId="25" xfId="24" applyBorder="1" applyAlignment="1" applyProtection="1">
      <alignment horizontal="left" vertical="center" wrapText="1"/>
    </xf>
    <xf numFmtId="0" fontId="1" fillId="0" borderId="18" xfId="24" applyBorder="1" applyAlignment="1" applyProtection="1">
      <alignment horizontal="center" vertical="center" wrapText="1"/>
    </xf>
    <xf numFmtId="0" fontId="1" fillId="0" borderId="19" xfId="24" applyBorder="1" applyAlignment="1" applyProtection="1">
      <alignment horizontal="center" vertical="center" wrapText="1"/>
    </xf>
    <xf numFmtId="4" fontId="1" fillId="0" borderId="20" xfId="24" applyNumberFormat="1" applyBorder="1" applyAlignment="1" applyProtection="1">
      <alignment vertical="center" wrapText="1"/>
      <protection locked="0"/>
    </xf>
    <xf numFmtId="0" fontId="1" fillId="0" borderId="23" xfId="24" quotePrefix="1" applyBorder="1" applyAlignment="1" applyProtection="1">
      <alignment horizontal="center" vertical="center" wrapText="1"/>
    </xf>
    <xf numFmtId="0" fontId="1" fillId="0" borderId="26" xfId="24" quotePrefix="1" applyBorder="1" applyAlignment="1" applyProtection="1">
      <alignment horizontal="center" vertical="center" wrapText="1"/>
    </xf>
    <xf numFmtId="4" fontId="1" fillId="0" borderId="20" xfId="24" applyNumberFormat="1" applyBorder="1" applyAlignment="1" applyProtection="1">
      <alignment vertical="center" wrapText="1"/>
    </xf>
    <xf numFmtId="4" fontId="1" fillId="0" borderId="25" xfId="24" applyNumberFormat="1" applyBorder="1" applyAlignment="1" applyProtection="1">
      <alignment vertical="center" wrapText="1"/>
    </xf>
    <xf numFmtId="0" fontId="1" fillId="0" borderId="28" xfId="24" applyBorder="1" applyAlignment="1" applyProtection="1">
      <alignment horizontal="center" vertical="center" wrapText="1"/>
    </xf>
    <xf numFmtId="0" fontId="1" fillId="0" borderId="29" xfId="24" applyBorder="1" applyAlignment="1" applyProtection="1">
      <alignment horizontal="center" vertical="center" wrapText="1"/>
    </xf>
    <xf numFmtId="0" fontId="1" fillId="0" borderId="31" xfId="24" applyBorder="1" applyAlignment="1" applyProtection="1">
      <alignment horizontal="center" vertical="center" wrapText="1"/>
    </xf>
    <xf numFmtId="4" fontId="1" fillId="0" borderId="30" xfId="24" applyNumberFormat="1" applyBorder="1" applyAlignment="1" applyProtection="1">
      <alignment vertical="center" wrapText="1"/>
    </xf>
    <xf numFmtId="4" fontId="1" fillId="0" borderId="33" xfId="24" applyNumberFormat="1" applyBorder="1" applyAlignment="1" applyProtection="1">
      <alignment vertical="center" wrapText="1"/>
    </xf>
    <xf numFmtId="0" fontId="1" fillId="0" borderId="34" xfId="24" applyBorder="1" applyAlignment="1" applyProtection="1">
      <alignment horizontal="center" vertical="center" wrapText="1"/>
    </xf>
    <xf numFmtId="0" fontId="1" fillId="0" borderId="35" xfId="24" applyBorder="1" applyAlignment="1" applyProtection="1">
      <alignment horizontal="center" vertical="center" wrapText="1"/>
    </xf>
    <xf numFmtId="0" fontId="1" fillId="0" borderId="37" xfId="24" applyBorder="1" applyAlignment="1" applyProtection="1">
      <alignment horizontal="center" vertical="center" wrapText="1"/>
    </xf>
    <xf numFmtId="4" fontId="1" fillId="0" borderId="36" xfId="24" applyNumberFormat="1" applyBorder="1" applyAlignment="1" applyProtection="1">
      <alignment vertical="center" wrapText="1"/>
    </xf>
    <xf numFmtId="4" fontId="1" fillId="0" borderId="38" xfId="24" applyNumberFormat="1" applyBorder="1" applyAlignment="1" applyProtection="1">
      <alignment vertical="center" wrapText="1"/>
    </xf>
    <xf numFmtId="0" fontId="1" fillId="0" borderId="39" xfId="24" applyBorder="1" applyAlignment="1" applyProtection="1">
      <alignment horizontal="center" vertical="center" wrapText="1"/>
    </xf>
    <xf numFmtId="0" fontId="1" fillId="0" borderId="40" xfId="24" applyBorder="1" applyAlignment="1" applyProtection="1">
      <alignment horizontal="center" vertical="center" wrapText="1"/>
    </xf>
    <xf numFmtId="0" fontId="1" fillId="0" borderId="43" xfId="24" applyBorder="1" applyAlignment="1" applyProtection="1">
      <alignment horizontal="center" vertical="center" wrapText="1"/>
    </xf>
    <xf numFmtId="4" fontId="1" fillId="0" borderId="41" xfId="24" applyNumberFormat="1" applyBorder="1" applyAlignment="1" applyProtection="1">
      <alignment vertical="center" wrapText="1"/>
    </xf>
    <xf numFmtId="4" fontId="1" fillId="0" borderId="45" xfId="24" applyNumberFormat="1" applyBorder="1" applyAlignment="1" applyProtection="1">
      <alignment vertical="center" wrapText="1"/>
    </xf>
    <xf numFmtId="0" fontId="19" fillId="0" borderId="25" xfId="24" applyFont="1" applyBorder="1" applyAlignment="1" applyProtection="1">
      <alignment horizontal="center" vertical="center" wrapText="1"/>
    </xf>
    <xf numFmtId="0" fontId="19" fillId="0" borderId="48" xfId="24" applyFont="1" applyBorder="1" applyAlignment="1" applyProtection="1">
      <alignment horizontal="center" vertical="center" wrapText="1"/>
    </xf>
    <xf numFmtId="0" fontId="19" fillId="0" borderId="50" xfId="24" applyFont="1" applyBorder="1" applyAlignment="1" applyProtection="1">
      <alignment horizontal="center" vertical="center" wrapText="1"/>
    </xf>
    <xf numFmtId="0" fontId="19" fillId="0" borderId="15" xfId="24" applyFont="1" applyBorder="1" applyAlignment="1" applyProtection="1">
      <alignment horizontal="center" vertical="center" wrapText="1"/>
    </xf>
    <xf numFmtId="0" fontId="1" fillId="0" borderId="11" xfId="24" applyBorder="1" applyAlignment="1" applyProtection="1">
      <alignment wrapText="1"/>
    </xf>
    <xf numFmtId="4" fontId="1" fillId="0" borderId="20" xfId="24" applyNumberFormat="1" applyBorder="1" applyAlignment="1" applyProtection="1">
      <alignment horizontal="right" vertical="center" wrapText="1"/>
    </xf>
    <xf numFmtId="4" fontId="1" fillId="0" borderId="23" xfId="24" quotePrefix="1" applyNumberFormat="1" applyBorder="1" applyAlignment="1" applyProtection="1">
      <alignment horizontal="center" vertical="center" wrapText="1"/>
    </xf>
    <xf numFmtId="4" fontId="1" fillId="0" borderId="19" xfId="24" quotePrefix="1" applyNumberFormat="1" applyBorder="1" applyAlignment="1" applyProtection="1">
      <alignment horizontal="center" vertical="center" wrapText="1"/>
    </xf>
    <xf numFmtId="4" fontId="1" fillId="0" borderId="18" xfId="24" quotePrefix="1" applyNumberFormat="1" applyBorder="1" applyAlignment="1" applyProtection="1">
      <alignment horizontal="center" vertical="center" wrapText="1"/>
    </xf>
    <xf numFmtId="4" fontId="1" fillId="0" borderId="15" xfId="24" applyNumberFormat="1" applyBorder="1" applyAlignment="1" applyProtection="1">
      <alignment vertical="center" wrapText="1"/>
    </xf>
    <xf numFmtId="4" fontId="1" fillId="0" borderId="20" xfId="24" quotePrefix="1" applyNumberFormat="1" applyBorder="1" applyAlignment="1" applyProtection="1">
      <alignment horizontal="center" vertical="center" wrapText="1"/>
    </xf>
    <xf numFmtId="0" fontId="1" fillId="0" borderId="23" xfId="24" applyBorder="1" applyAlignment="1" applyProtection="1">
      <alignment horizontal="center" vertical="center" wrapText="1"/>
    </xf>
    <xf numFmtId="4" fontId="1" fillId="0" borderId="19" xfId="24" applyNumberFormat="1" applyBorder="1" applyAlignment="1" applyProtection="1">
      <alignment vertical="center" wrapText="1"/>
    </xf>
    <xf numFmtId="0" fontId="1" fillId="0" borderId="44" xfId="24" applyBorder="1" applyAlignment="1" applyProtection="1">
      <alignment wrapText="1"/>
    </xf>
    <xf numFmtId="4" fontId="1" fillId="0" borderId="51" xfId="24" quotePrefix="1" applyNumberFormat="1" applyBorder="1" applyAlignment="1" applyProtection="1">
      <alignment horizontal="center" vertical="center" wrapText="1"/>
    </xf>
    <xf numFmtId="4" fontId="1" fillId="0" borderId="42" xfId="24" quotePrefix="1" applyNumberFormat="1" applyBorder="1" applyAlignment="1" applyProtection="1">
      <alignment horizontal="center" vertical="center" wrapText="1"/>
    </xf>
    <xf numFmtId="4" fontId="1" fillId="0" borderId="21" xfId="24" quotePrefix="1" applyNumberFormat="1" applyBorder="1" applyAlignment="1" applyProtection="1">
      <alignment horizontal="center" vertical="center" wrapText="1"/>
    </xf>
    <xf numFmtId="4" fontId="1" fillId="0" borderId="46" xfId="24" quotePrefix="1" applyNumberFormat="1" applyBorder="1" applyAlignment="1" applyProtection="1">
      <alignment horizontal="center" vertical="center" wrapText="1"/>
    </xf>
    <xf numFmtId="0" fontId="1" fillId="0" borderId="51" xfId="24" applyBorder="1" applyAlignment="1" applyProtection="1">
      <alignment horizontal="center" vertical="center" wrapText="1"/>
    </xf>
    <xf numFmtId="4" fontId="1" fillId="0" borderId="53" xfId="24" applyNumberFormat="1" applyBorder="1" applyAlignment="1" applyProtection="1">
      <alignment vertical="center" wrapText="1"/>
    </xf>
    <xf numFmtId="4" fontId="21" fillId="0" borderId="15" xfId="24" applyNumberFormat="1" applyFont="1" applyBorder="1" applyAlignment="1" applyProtection="1">
      <alignment wrapText="1"/>
    </xf>
    <xf numFmtId="4" fontId="1" fillId="0" borderId="0" xfId="24" applyNumberFormat="1" applyAlignment="1" applyProtection="1">
      <alignment wrapText="1"/>
    </xf>
    <xf numFmtId="0" fontId="19" fillId="0" borderId="26" xfId="24" applyFont="1" applyBorder="1" applyAlignment="1" applyProtection="1">
      <alignment horizontal="center" vertical="center" wrapText="1"/>
    </xf>
    <xf numFmtId="4" fontId="1" fillId="0" borderId="29" xfId="24" applyNumberFormat="1" applyBorder="1" applyAlignment="1" applyProtection="1">
      <alignment vertical="center" wrapText="1"/>
      <protection locked="0"/>
    </xf>
    <xf numFmtId="4" fontId="1" fillId="0" borderId="29" xfId="24" applyNumberFormat="1" applyBorder="1" applyAlignment="1" applyProtection="1">
      <alignment vertical="center" wrapText="1"/>
    </xf>
    <xf numFmtId="4" fontId="1" fillId="0" borderId="55" xfId="24" applyNumberFormat="1" applyBorder="1" applyAlignment="1" applyProtection="1">
      <alignment vertical="center" wrapText="1"/>
    </xf>
    <xf numFmtId="4" fontId="1" fillId="0" borderId="35" xfId="24" applyNumberFormat="1" applyBorder="1" applyAlignment="1" applyProtection="1">
      <alignment vertical="center" wrapText="1"/>
    </xf>
    <xf numFmtId="4" fontId="1" fillId="0" borderId="56" xfId="24" applyNumberFormat="1" applyBorder="1" applyAlignment="1" applyProtection="1">
      <alignment vertical="center" wrapText="1"/>
    </xf>
    <xf numFmtId="0" fontId="1" fillId="0" borderId="57" xfId="24" applyBorder="1" applyAlignment="1" applyProtection="1">
      <alignment horizontal="center" vertical="center" wrapText="1"/>
    </xf>
    <xf numFmtId="0" fontId="1" fillId="0" borderId="58" xfId="24" applyBorder="1" applyAlignment="1" applyProtection="1">
      <alignment horizontal="center" vertical="center" wrapText="1"/>
    </xf>
    <xf numFmtId="4" fontId="1" fillId="0" borderId="58" xfId="24" applyNumberFormat="1" applyBorder="1" applyAlignment="1" applyProtection="1">
      <alignment vertical="center" wrapText="1"/>
    </xf>
    <xf numFmtId="4" fontId="1" fillId="0" borderId="59" xfId="24" applyNumberFormat="1" applyBorder="1" applyAlignment="1" applyProtection="1">
      <alignment vertical="center" wrapText="1"/>
    </xf>
    <xf numFmtId="4" fontId="21" fillId="0" borderId="25" xfId="24" applyNumberFormat="1" applyFont="1" applyBorder="1" applyAlignment="1" applyProtection="1">
      <alignment wrapText="1"/>
    </xf>
    <xf numFmtId="0" fontId="19" fillId="0" borderId="11" xfId="24" applyFont="1" applyBorder="1" applyAlignment="1" applyProtection="1">
      <alignment horizontal="center" vertical="center" wrapText="1"/>
    </xf>
    <xf numFmtId="0" fontId="1" fillId="0" borderId="27" xfId="24" applyBorder="1" applyAlignment="1" applyProtection="1">
      <alignment horizontal="left" vertical="center" wrapText="1"/>
    </xf>
    <xf numFmtId="4" fontId="1" fillId="0" borderId="54" xfId="24" applyNumberFormat="1" applyBorder="1" applyAlignment="1" applyProtection="1">
      <alignment horizontal="center" vertical="center" wrapText="1"/>
      <protection locked="0"/>
    </xf>
    <xf numFmtId="4" fontId="1" fillId="0" borderId="10" xfId="24" applyNumberFormat="1" applyBorder="1" applyAlignment="1" applyProtection="1">
      <alignment vertical="center" wrapText="1"/>
    </xf>
    <xf numFmtId="4" fontId="1" fillId="0" borderId="50" xfId="24" applyNumberFormat="1" applyBorder="1" applyAlignment="1" applyProtection="1">
      <alignment vertical="center" wrapText="1"/>
      <protection locked="0"/>
    </xf>
    <xf numFmtId="4" fontId="1" fillId="0" borderId="48" xfId="24" applyNumberFormat="1" applyBorder="1" applyAlignment="1" applyProtection="1">
      <alignment vertical="center" wrapText="1"/>
      <protection locked="0"/>
    </xf>
    <xf numFmtId="0" fontId="12" fillId="10" borderId="2" xfId="16" applyFont="1" applyFill="1" applyBorder="1" applyAlignment="1">
      <alignment horizontal="center" vertical="center" wrapText="1"/>
    </xf>
    <xf numFmtId="164" fontId="12" fillId="10" borderId="2" xfId="2" applyFont="1" applyFill="1" applyBorder="1" applyAlignment="1" applyProtection="1">
      <alignment horizontal="center" vertical="center" wrapText="1"/>
    </xf>
    <xf numFmtId="0" fontId="26" fillId="10" borderId="2" xfId="16" applyFont="1" applyFill="1" applyBorder="1" applyAlignment="1">
      <alignment horizontal="center" vertical="center" wrapText="1"/>
    </xf>
    <xf numFmtId="0" fontId="26" fillId="10" borderId="2" xfId="16" applyFont="1" applyFill="1" applyBorder="1" applyAlignment="1">
      <alignment vertical="center" wrapText="1"/>
    </xf>
    <xf numFmtId="165" fontId="26" fillId="10" borderId="2" xfId="2" applyNumberFormat="1" applyFont="1" applyFill="1" applyBorder="1" applyAlignment="1" applyProtection="1">
      <alignment vertical="center" wrapText="1"/>
    </xf>
    <xf numFmtId="165" fontId="26" fillId="10" borderId="2" xfId="16" applyNumberFormat="1" applyFont="1" applyFill="1" applyBorder="1" applyAlignment="1">
      <alignment vertical="center" wrapText="1"/>
    </xf>
    <xf numFmtId="165" fontId="28" fillId="10" borderId="2" xfId="16" applyNumberFormat="1" applyFont="1" applyFill="1" applyBorder="1" applyAlignment="1">
      <alignment vertical="center" wrapText="1"/>
    </xf>
    <xf numFmtId="0" fontId="11" fillId="0" borderId="0" xfId="16" applyFont="1" applyAlignment="1">
      <alignment horizontal="center"/>
    </xf>
    <xf numFmtId="167" fontId="11" fillId="0" borderId="0" xfId="1" applyNumberFormat="1" applyFont="1" applyBorder="1" applyAlignment="1" applyProtection="1">
      <alignment vertical="center"/>
    </xf>
    <xf numFmtId="164" fontId="11" fillId="0" borderId="0" xfId="2" applyFont="1" applyBorder="1" applyAlignment="1" applyProtection="1"/>
    <xf numFmtId="0" fontId="19" fillId="0" borderId="15" xfId="24" applyFont="1" applyBorder="1" applyAlignment="1" applyProtection="1">
      <alignment horizontal="center" vertical="center" wrapText="1"/>
    </xf>
    <xf numFmtId="0" fontId="1" fillId="0" borderId="11" xfId="24" applyBorder="1" applyAlignment="1" applyProtection="1">
      <alignment horizontal="center" vertical="center" wrapText="1"/>
    </xf>
    <xf numFmtId="0" fontId="1" fillId="0" borderId="44" xfId="24" applyBorder="1" applyAlignment="1" applyProtection="1">
      <alignment horizontal="center" vertical="center" wrapText="1"/>
    </xf>
    <xf numFmtId="0" fontId="1" fillId="0" borderId="25" xfId="24" applyBorder="1" applyAlignment="1" applyProtection="1">
      <alignment horizontal="center" vertical="center" wrapText="1"/>
    </xf>
    <xf numFmtId="0" fontId="19" fillId="0" borderId="13" xfId="24" applyFont="1" applyBorder="1" applyAlignment="1" applyProtection="1">
      <alignment vertical="center" wrapText="1"/>
    </xf>
    <xf numFmtId="4" fontId="19" fillId="0" borderId="25" xfId="24" applyNumberFormat="1" applyFont="1" applyBorder="1" applyAlignment="1" applyProtection="1">
      <alignment vertical="center" wrapText="1"/>
    </xf>
    <xf numFmtId="4" fontId="19" fillId="0" borderId="15" xfId="24" applyNumberFormat="1" applyFont="1" applyBorder="1" applyAlignment="1" applyProtection="1">
      <alignment vertical="center" wrapText="1"/>
    </xf>
    <xf numFmtId="4" fontId="19" fillId="0" borderId="53" xfId="24" applyNumberFormat="1" applyFont="1" applyBorder="1" applyAlignment="1" applyProtection="1">
      <alignment vertical="center" wrapText="1"/>
    </xf>
    <xf numFmtId="0" fontId="12" fillId="9" borderId="2" xfId="0" applyFont="1" applyFill="1" applyBorder="1" applyAlignment="1" applyProtection="1">
      <alignment horizontal="center"/>
    </xf>
    <xf numFmtId="0" fontId="13" fillId="0" borderId="3" xfId="0" applyFont="1" applyBorder="1" applyAlignment="1" applyProtection="1">
      <alignment horizontal="center" vertical="center"/>
      <protection locked="0"/>
    </xf>
    <xf numFmtId="0" fontId="14" fillId="0" borderId="2" xfId="0" applyFont="1" applyBorder="1" applyAlignment="1" applyProtection="1">
      <alignment vertical="top" wrapText="1"/>
      <protection locked="0"/>
    </xf>
    <xf numFmtId="0" fontId="14" fillId="0" borderId="2" xfId="0" applyFont="1" applyBorder="1" applyAlignment="1" applyProtection="1">
      <alignment horizontal="center" vertical="center" wrapText="1"/>
      <protection locked="0"/>
    </xf>
    <xf numFmtId="0" fontId="14" fillId="0" borderId="2" xfId="0" applyFont="1" applyBorder="1" applyAlignment="1" applyProtection="1">
      <alignment horizontal="center" vertical="center" shrinkToFit="1"/>
      <protection locked="0"/>
    </xf>
    <xf numFmtId="165" fontId="15" fillId="10" borderId="2" xfId="0" applyNumberFormat="1" applyFont="1" applyFill="1" applyBorder="1" applyAlignment="1" applyProtection="1">
      <alignment horizontal="center" vertical="center" shrinkToFit="1"/>
    </xf>
    <xf numFmtId="0" fontId="13" fillId="10" borderId="2" xfId="0" applyFont="1" applyFill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horizontal="center"/>
      <protection locked="0"/>
    </xf>
    <xf numFmtId="0" fontId="11" fillId="10" borderId="6" xfId="0" applyFont="1" applyFill="1" applyBorder="1" applyAlignment="1" applyProtection="1">
      <alignment wrapText="1"/>
    </xf>
    <xf numFmtId="0" fontId="11" fillId="10" borderId="2" xfId="0" applyFont="1" applyFill="1" applyBorder="1" applyAlignment="1" applyProtection="1">
      <alignment wrapText="1"/>
    </xf>
    <xf numFmtId="0" fontId="29" fillId="10" borderId="6" xfId="16" applyFont="1" applyFill="1" applyBorder="1" applyAlignment="1">
      <alignment horizontal="center" vertical="center" textRotation="90" wrapText="1"/>
    </xf>
    <xf numFmtId="0" fontId="29" fillId="10" borderId="62" xfId="16" applyFont="1" applyFill="1" applyBorder="1" applyAlignment="1">
      <alignment horizontal="center" vertical="center" textRotation="90" wrapText="1"/>
    </xf>
    <xf numFmtId="0" fontId="12" fillId="0" borderId="0" xfId="16" applyFont="1" applyBorder="1" applyAlignment="1">
      <alignment horizontal="center" vertical="center" wrapText="1"/>
    </xf>
    <xf numFmtId="0" fontId="12" fillId="9" borderId="8" xfId="16" applyFont="1" applyFill="1" applyBorder="1" applyAlignment="1">
      <alignment horizontal="center" wrapText="1"/>
    </xf>
    <xf numFmtId="0" fontId="12" fillId="9" borderId="9" xfId="16" applyFont="1" applyFill="1" applyBorder="1" applyAlignment="1">
      <alignment horizontal="center" wrapText="1"/>
    </xf>
    <xf numFmtId="0" fontId="29" fillId="10" borderId="61" xfId="16" applyFont="1" applyFill="1" applyBorder="1" applyAlignment="1">
      <alignment horizontal="center" vertical="center" textRotation="90" wrapText="1"/>
    </xf>
    <xf numFmtId="4" fontId="1" fillId="0" borderId="46" xfId="24" quotePrefix="1" applyNumberFormat="1" applyBorder="1" applyAlignment="1" applyProtection="1">
      <alignment horizontal="center" vertical="center" wrapText="1"/>
    </xf>
    <xf numFmtId="4" fontId="1" fillId="0" borderId="52" xfId="24" quotePrefix="1" applyNumberFormat="1" applyBorder="1" applyAlignment="1" applyProtection="1">
      <alignment horizontal="center" vertical="center" wrapText="1"/>
    </xf>
    <xf numFmtId="4" fontId="1" fillId="0" borderId="46" xfId="24" applyNumberFormat="1" applyBorder="1" applyAlignment="1" applyProtection="1">
      <alignment horizontal="right" vertical="center" wrapText="1"/>
    </xf>
    <xf numFmtId="4" fontId="1" fillId="0" borderId="42" xfId="24" applyNumberFormat="1" applyBorder="1" applyAlignment="1" applyProtection="1">
      <alignment horizontal="right" vertical="center" wrapText="1"/>
    </xf>
    <xf numFmtId="0" fontId="21" fillId="0" borderId="11" xfId="24" applyFont="1" applyBorder="1" applyAlignment="1" applyProtection="1">
      <alignment horizontal="center" wrapText="1"/>
    </xf>
    <xf numFmtId="0" fontId="21" fillId="0" borderId="52" xfId="24" applyFont="1" applyBorder="1" applyAlignment="1" applyProtection="1">
      <alignment horizontal="center" wrapText="1"/>
    </xf>
    <xf numFmtId="0" fontId="21" fillId="0" borderId="12" xfId="24" applyFont="1" applyBorder="1" applyAlignment="1" applyProtection="1">
      <alignment horizontal="center" wrapText="1"/>
    </xf>
    <xf numFmtId="0" fontId="21" fillId="0" borderId="15" xfId="24" applyFont="1" applyBorder="1" applyAlignment="1" applyProtection="1">
      <alignment horizontal="center" wrapText="1"/>
    </xf>
    <xf numFmtId="4" fontId="1" fillId="0" borderId="19" xfId="24" applyNumberFormat="1" applyBorder="1" applyAlignment="1" applyProtection="1">
      <alignment horizontal="right" vertical="center" wrapText="1"/>
    </xf>
    <xf numFmtId="4" fontId="1" fillId="0" borderId="12" xfId="24" quotePrefix="1" applyNumberFormat="1" applyBorder="1" applyAlignment="1" applyProtection="1">
      <alignment horizontal="center" vertical="center" wrapText="1"/>
    </xf>
    <xf numFmtId="4" fontId="1" fillId="0" borderId="19" xfId="24" quotePrefix="1" applyNumberFormat="1" applyBorder="1" applyAlignment="1" applyProtection="1">
      <alignment horizontal="center" vertical="center" wrapText="1"/>
    </xf>
    <xf numFmtId="4" fontId="1" fillId="0" borderId="20" xfId="24" quotePrefix="1" applyNumberFormat="1" applyBorder="1" applyAlignment="1" applyProtection="1">
      <alignment horizontal="center" vertical="center" wrapText="1"/>
    </xf>
    <xf numFmtId="4" fontId="1" fillId="0" borderId="26" xfId="24" applyNumberFormat="1" applyBorder="1" applyAlignment="1" applyProtection="1">
      <alignment horizontal="right" vertical="center" wrapText="1"/>
    </xf>
    <xf numFmtId="4" fontId="1" fillId="0" borderId="12" xfId="24" applyNumberFormat="1" applyBorder="1" applyAlignment="1" applyProtection="1">
      <alignment horizontal="right" vertical="center" wrapText="1"/>
    </xf>
    <xf numFmtId="4" fontId="1" fillId="0" borderId="39" xfId="24" applyNumberFormat="1" applyBorder="1" applyAlignment="1" applyProtection="1">
      <alignment horizontal="right" vertical="center" wrapText="1"/>
    </xf>
    <xf numFmtId="4" fontId="1" fillId="0" borderId="40" xfId="24" applyNumberFormat="1" applyBorder="1" applyAlignment="1" applyProtection="1">
      <alignment horizontal="right" vertical="center" wrapText="1"/>
    </xf>
    <xf numFmtId="4" fontId="1" fillId="0" borderId="20" xfId="24" applyNumberFormat="1" applyBorder="1" applyAlignment="1" applyProtection="1">
      <alignment horizontal="right" vertical="center" wrapText="1"/>
    </xf>
    <xf numFmtId="0" fontId="19" fillId="0" borderId="18" xfId="24" applyFont="1" applyBorder="1" applyAlignment="1" applyProtection="1">
      <alignment horizontal="center" vertical="center" wrapText="1"/>
    </xf>
    <xf numFmtId="0" fontId="19" fillId="0" borderId="19" xfId="24" applyFont="1" applyBorder="1" applyAlignment="1" applyProtection="1">
      <alignment horizontal="center" vertical="center" wrapText="1"/>
    </xf>
    <xf numFmtId="0" fontId="19" fillId="0" borderId="46" xfId="24" applyFont="1" applyBorder="1" applyAlignment="1" applyProtection="1">
      <alignment horizontal="center" vertical="center" wrapText="1"/>
    </xf>
    <xf numFmtId="0" fontId="19" fillId="0" borderId="47" xfId="24" applyFont="1" applyBorder="1" applyAlignment="1" applyProtection="1">
      <alignment horizontal="center" vertical="center" wrapText="1"/>
    </xf>
    <xf numFmtId="0" fontId="19" fillId="0" borderId="26" xfId="24" applyFont="1" applyBorder="1" applyAlignment="1" applyProtection="1">
      <alignment horizontal="center" vertical="center" wrapText="1"/>
    </xf>
    <xf numFmtId="0" fontId="19" fillId="0" borderId="49" xfId="24" applyFont="1" applyBorder="1" applyAlignment="1" applyProtection="1">
      <alignment horizontal="center" vertical="center" wrapText="1"/>
    </xf>
    <xf numFmtId="0" fontId="19" fillId="0" borderId="32" xfId="24" applyFont="1" applyBorder="1" applyAlignment="1" applyProtection="1">
      <alignment horizontal="center" vertical="center" wrapText="1"/>
    </xf>
    <xf numFmtId="0" fontId="19" fillId="0" borderId="12" xfId="24" applyFont="1" applyBorder="1" applyAlignment="1" applyProtection="1">
      <alignment horizontal="center" vertical="center" wrapText="1"/>
    </xf>
    <xf numFmtId="0" fontId="19" fillId="0" borderId="20" xfId="24" applyFont="1" applyBorder="1" applyAlignment="1" applyProtection="1">
      <alignment horizontal="center" vertical="center" wrapText="1"/>
    </xf>
    <xf numFmtId="4" fontId="1" fillId="0" borderId="12" xfId="24" applyNumberFormat="1" applyBorder="1" applyAlignment="1" applyProtection="1">
      <alignment horizontal="center" vertical="center" wrapText="1"/>
      <protection locked="0"/>
    </xf>
    <xf numFmtId="4" fontId="1" fillId="0" borderId="23" xfId="24" applyNumberFormat="1" applyBorder="1" applyAlignment="1" applyProtection="1">
      <alignment horizontal="center" vertical="center" wrapText="1"/>
      <protection locked="0"/>
    </xf>
    <xf numFmtId="0" fontId="1" fillId="0" borderId="27" xfId="24" applyBorder="1" applyAlignment="1" applyProtection="1">
      <alignment horizontal="left" vertical="center" wrapText="1"/>
    </xf>
    <xf numFmtId="0" fontId="1" fillId="0" borderId="24" xfId="24" applyBorder="1" applyAlignment="1" applyProtection="1">
      <alignment horizontal="left" vertical="center" wrapText="1"/>
    </xf>
    <xf numFmtId="4" fontId="1" fillId="0" borderId="34" xfId="24" applyNumberFormat="1" applyBorder="1" applyAlignment="1" applyProtection="1">
      <alignment horizontal="right" vertical="center" wrapText="1"/>
    </xf>
    <xf numFmtId="4" fontId="1" fillId="0" borderId="35" xfId="24" applyNumberFormat="1" applyBorder="1" applyAlignment="1" applyProtection="1">
      <alignment horizontal="right" vertical="center" wrapText="1"/>
    </xf>
    <xf numFmtId="4" fontId="1" fillId="0" borderId="18" xfId="24" applyNumberFormat="1" applyBorder="1" applyAlignment="1" applyProtection="1">
      <alignment horizontal="right" vertical="center" wrapText="1"/>
    </xf>
    <xf numFmtId="4" fontId="1" fillId="0" borderId="28" xfId="24" applyNumberFormat="1" applyBorder="1" applyAlignment="1" applyProtection="1">
      <alignment horizontal="right" vertical="center" wrapText="1"/>
    </xf>
    <xf numFmtId="4" fontId="1" fillId="0" borderId="29" xfId="24" applyNumberFormat="1" applyBorder="1" applyAlignment="1" applyProtection="1">
      <alignment horizontal="right" vertical="center" wrapText="1"/>
    </xf>
    <xf numFmtId="0" fontId="19" fillId="0" borderId="10" xfId="24" applyFont="1" applyBorder="1" applyAlignment="1" applyProtection="1">
      <alignment horizontal="center" vertical="center" wrapText="1"/>
    </xf>
    <xf numFmtId="0" fontId="19" fillId="0" borderId="17" xfId="24" applyFont="1" applyBorder="1" applyAlignment="1" applyProtection="1">
      <alignment horizontal="center" vertical="center" wrapText="1"/>
    </xf>
    <xf numFmtId="0" fontId="1" fillId="0" borderId="27" xfId="24" applyBorder="1" applyAlignment="1" applyProtection="1">
      <alignment horizontal="center" vertical="center" wrapText="1"/>
    </xf>
    <xf numFmtId="0" fontId="1" fillId="0" borderId="24" xfId="24" applyBorder="1" applyAlignment="1" applyProtection="1">
      <alignment horizontal="center" vertical="center" wrapText="1"/>
    </xf>
    <xf numFmtId="0" fontId="19" fillId="0" borderId="16" xfId="24" applyFont="1" applyBorder="1" applyAlignment="1" applyProtection="1">
      <alignment horizontal="center" vertical="center" wrapText="1"/>
    </xf>
    <xf numFmtId="0" fontId="19" fillId="0" borderId="24" xfId="24" applyFont="1" applyBorder="1" applyAlignment="1" applyProtection="1">
      <alignment horizontal="center" vertical="center" wrapText="1"/>
    </xf>
    <xf numFmtId="4" fontId="19" fillId="0" borderId="25" xfId="24" applyNumberFormat="1" applyFont="1" applyBorder="1" applyAlignment="1" applyProtection="1">
      <alignment horizontal="center" vertical="center" wrapText="1"/>
    </xf>
    <xf numFmtId="0" fontId="19" fillId="0" borderId="25" xfId="24" applyFont="1" applyBorder="1" applyAlignment="1" applyProtection="1">
      <alignment horizontal="center" vertical="center" wrapText="1"/>
    </xf>
    <xf numFmtId="4" fontId="20" fillId="0" borderId="0" xfId="24" applyNumberFormat="1" applyFont="1" applyAlignment="1" applyProtection="1">
      <alignment horizontal="center" wrapText="1"/>
    </xf>
    <xf numFmtId="0" fontId="19" fillId="0" borderId="11" xfId="24" applyFont="1" applyBorder="1" applyAlignment="1" applyProtection="1">
      <alignment horizontal="center" vertical="center" wrapText="1"/>
    </xf>
    <xf numFmtId="0" fontId="19" fillId="0" borderId="13" xfId="24" applyFont="1" applyBorder="1" applyAlignment="1" applyProtection="1">
      <alignment horizontal="center" vertical="center" wrapText="1"/>
    </xf>
    <xf numFmtId="0" fontId="19" fillId="0" borderId="14" xfId="24" applyFont="1" applyBorder="1" applyAlignment="1" applyProtection="1">
      <alignment horizontal="center" vertical="center" wrapText="1"/>
    </xf>
    <xf numFmtId="0" fontId="19" fillId="0" borderId="15" xfId="24" applyFont="1" applyBorder="1" applyAlignment="1" applyProtection="1">
      <alignment horizontal="center" vertical="center" wrapText="1"/>
    </xf>
    <xf numFmtId="0" fontId="19" fillId="0" borderId="23" xfId="24" applyFont="1" applyBorder="1" applyAlignment="1" applyProtection="1">
      <alignment horizontal="center" vertical="center" wrapText="1"/>
    </xf>
    <xf numFmtId="0" fontId="1" fillId="0" borderId="11" xfId="24" applyBorder="1" applyAlignment="1" applyProtection="1">
      <alignment horizontal="center" vertical="center" wrapText="1"/>
    </xf>
    <xf numFmtId="0" fontId="1" fillId="0" borderId="23" xfId="24" applyBorder="1" applyAlignment="1" applyProtection="1">
      <alignment horizontal="center" vertical="center" wrapText="1"/>
    </xf>
    <xf numFmtId="4" fontId="1" fillId="0" borderId="23" xfId="24" applyNumberFormat="1" applyBorder="1" applyAlignment="1" applyProtection="1">
      <alignment horizontal="right" vertical="center" wrapText="1"/>
    </xf>
    <xf numFmtId="4" fontId="1" fillId="0" borderId="15" xfId="24" applyNumberFormat="1" applyBorder="1" applyAlignment="1" applyProtection="1">
      <alignment horizontal="right" vertical="center" wrapText="1"/>
    </xf>
    <xf numFmtId="0" fontId="19" fillId="0" borderId="45" xfId="24" applyFont="1" applyBorder="1" applyAlignment="1" applyProtection="1">
      <alignment horizontal="center" vertical="center" wrapText="1"/>
    </xf>
    <xf numFmtId="0" fontId="1" fillId="0" borderId="16" xfId="24" applyBorder="1" applyAlignment="1" applyProtection="1">
      <alignment horizontal="center" vertical="center" wrapText="1"/>
    </xf>
    <xf numFmtId="4" fontId="19" fillId="0" borderId="16" xfId="24" applyNumberFormat="1" applyFont="1" applyBorder="1" applyAlignment="1" applyProtection="1">
      <alignment horizontal="center" vertical="center" wrapText="1"/>
    </xf>
    <xf numFmtId="4" fontId="19" fillId="0" borderId="27" xfId="24" applyNumberFormat="1" applyFont="1" applyBorder="1" applyAlignment="1" applyProtection="1">
      <alignment horizontal="center" vertical="center" wrapText="1"/>
    </xf>
    <xf numFmtId="4" fontId="19" fillId="0" borderId="24" xfId="24" applyNumberFormat="1" applyFont="1" applyBorder="1" applyAlignment="1" applyProtection="1">
      <alignment horizontal="center" vertical="center" wrapText="1"/>
    </xf>
    <xf numFmtId="0" fontId="22" fillId="0" borderId="13" xfId="24" applyFont="1" applyBorder="1" applyAlignment="1" applyProtection="1">
      <alignment horizontal="left" wrapText="1"/>
    </xf>
    <xf numFmtId="0" fontId="1" fillId="0" borderId="13" xfId="24" applyBorder="1" applyAlignment="1" applyProtection="1">
      <alignment horizontal="left" wrapText="1"/>
    </xf>
    <xf numFmtId="0" fontId="28" fillId="10" borderId="3" xfId="16" applyFont="1" applyFill="1" applyBorder="1" applyAlignment="1">
      <alignment horizontal="center" vertical="center" wrapText="1"/>
    </xf>
    <xf numFmtId="0" fontId="28" fillId="10" borderId="60" xfId="16" applyFont="1" applyFill="1" applyBorder="1" applyAlignment="1">
      <alignment horizontal="center" vertical="center" wrapText="1"/>
    </xf>
    <xf numFmtId="0" fontId="25" fillId="9" borderId="8" xfId="16" applyFont="1" applyFill="1" applyBorder="1" applyAlignment="1">
      <alignment horizontal="center" wrapText="1"/>
    </xf>
    <xf numFmtId="0" fontId="25" fillId="9" borderId="9" xfId="16" applyFont="1" applyFill="1" applyBorder="1" applyAlignment="1">
      <alignment horizontal="center" wrapText="1"/>
    </xf>
  </cellXfs>
  <cellStyles count="27">
    <cellStyle name="Accent 1 1" xfId="3"/>
    <cellStyle name="Accent 2 1" xfId="4"/>
    <cellStyle name="Accent 3 1" xfId="5"/>
    <cellStyle name="Accent 4" xfId="6"/>
    <cellStyle name="Bad 1" xfId="7"/>
    <cellStyle name="Error 1" xfId="8"/>
    <cellStyle name="Footnote 1" xfId="9"/>
    <cellStyle name="Good 1" xfId="10"/>
    <cellStyle name="Heading 1 1" xfId="11"/>
    <cellStyle name="Heading 2 1" xfId="12"/>
    <cellStyle name="Heading 3" xfId="13"/>
    <cellStyle name="Hiperlink 2" xfId="25"/>
    <cellStyle name="Moeda" xfId="2" builtinId="4"/>
    <cellStyle name="Moeda 2" xfId="14"/>
    <cellStyle name="Neutral 1" xfId="15"/>
    <cellStyle name="Normal" xfId="0" builtinId="0"/>
    <cellStyle name="Normal 2" xfId="16"/>
    <cellStyle name="Normal 3" xfId="24"/>
    <cellStyle name="Note 1" xfId="17"/>
    <cellStyle name="Resultado" xfId="18"/>
    <cellStyle name="Resultado2" xfId="19"/>
    <cellStyle name="Status 1" xfId="20"/>
    <cellStyle name="Text 1" xfId="21"/>
    <cellStyle name="Título1" xfId="22"/>
    <cellStyle name="Vírgula" xfId="1" builtinId="3"/>
    <cellStyle name="Vírgula 2" xfId="26"/>
    <cellStyle name="Warning 1" xfId="23"/>
  </cellStyles>
  <dxfs count="0"/>
  <tableStyles count="0" defaultTableStyle="TableStyleMedium2" defaultPivotStyle="PivotStyleLight16"/>
  <colors>
    <indexedColors>
      <rgbColor rgb="FF000000"/>
      <rgbColor rgb="FFFFFFFF"/>
      <rgbColor rgb="FFCC0000"/>
      <rgbColor rgb="FF00FF00"/>
      <rgbColor rgb="FF0000FF"/>
      <rgbColor rgb="FFFFFF00"/>
      <rgbColor rgb="FFFF00FF"/>
      <rgbColor rgb="FF00FFFF"/>
      <rgbColor rgb="FF800000"/>
      <rgbColor rgb="FF006600"/>
      <rgbColor rgb="FF000080"/>
      <rgbColor rgb="FF996600"/>
      <rgbColor rgb="FF800080"/>
      <rgbColor rgb="FF008080"/>
      <rgbColor rgb="FFC4BD97"/>
      <rgbColor rgb="FF808080"/>
      <rgbColor rgb="FF9999FF"/>
      <rgbColor rgb="FF993366"/>
      <rgbColor rgb="FFFFFFCC"/>
      <rgbColor rgb="FFDDD9C3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CC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styles" Target="styles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" Type="http://schemas.openxmlformats.org/officeDocument/2006/relationships/worksheet" Target="worksheets/sheet5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sharedStrings" Target="sharedStrings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calcChain" Target="calcChain.xml"/><Relationship Id="rId10" Type="http://schemas.openxmlformats.org/officeDocument/2006/relationships/worksheet" Target="worksheets/sheet10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2311725</xdr:colOff>
      <xdr:row>0</xdr:row>
      <xdr:rowOff>0</xdr:rowOff>
    </xdr:from>
    <xdr:to>
      <xdr:col>1</xdr:col>
      <xdr:colOff>2908605</xdr:colOff>
      <xdr:row>3</xdr:row>
      <xdr:rowOff>112680</xdr:rowOff>
    </xdr:to>
    <xdr:pic>
      <xdr:nvPicPr>
        <xdr:cNvPr id="2" name="Figura 2"/>
        <xdr:cNvPicPr/>
      </xdr:nvPicPr>
      <xdr:blipFill>
        <a:blip xmlns:r="http://schemas.openxmlformats.org/officeDocument/2006/relationships" r:embed="rId1"/>
        <a:stretch/>
      </xdr:blipFill>
      <xdr:spPr>
        <a:xfrm>
          <a:off x="2921325" y="0"/>
          <a:ext cx="596880" cy="598455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2073600</xdr:colOff>
      <xdr:row>0</xdr:row>
      <xdr:rowOff>0</xdr:rowOff>
    </xdr:from>
    <xdr:to>
      <xdr:col>1</xdr:col>
      <xdr:colOff>2670480</xdr:colOff>
      <xdr:row>3</xdr:row>
      <xdr:rowOff>112680</xdr:rowOff>
    </xdr:to>
    <xdr:pic>
      <xdr:nvPicPr>
        <xdr:cNvPr id="2" name="Figura 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49925" y="0"/>
          <a:ext cx="596880" cy="598455"/>
        </a:xfrm>
        <a:prstGeom prst="rect">
          <a:avLst/>
        </a:prstGeom>
        <a:ln w="0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5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2.bin"/></Relationships>
</file>

<file path=xl/worksheets/_rels/sheet5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zoomScaleNormal="100" workbookViewId="0">
      <selection activeCell="H6" sqref="H6"/>
    </sheetView>
  </sheetViews>
  <sheetFormatPr defaultColWidth="9.140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1024" width="9.140625" style="1"/>
  </cols>
  <sheetData>
    <row r="1" spans="1:9" ht="15.75">
      <c r="A1" s="134" t="s">
        <v>0</v>
      </c>
      <c r="B1" s="134"/>
      <c r="C1" s="134"/>
      <c r="D1" s="134"/>
      <c r="E1" s="134"/>
      <c r="F1" s="134"/>
      <c r="G1" s="134"/>
      <c r="H1" s="134"/>
      <c r="I1" s="134"/>
    </row>
    <row r="2" spans="1:9" ht="25.5">
      <c r="A2" s="135" t="s">
        <v>65</v>
      </c>
      <c r="B2" s="2" t="s">
        <v>1</v>
      </c>
      <c r="C2" s="2" t="s">
        <v>2</v>
      </c>
      <c r="D2" s="2" t="s">
        <v>3</v>
      </c>
      <c r="E2" s="3" t="s">
        <v>4</v>
      </c>
      <c r="F2" s="3" t="s">
        <v>5</v>
      </c>
      <c r="G2" s="2" t="s">
        <v>6</v>
      </c>
      <c r="H2" s="4" t="s">
        <v>7</v>
      </c>
      <c r="I2" s="5" t="s">
        <v>8</v>
      </c>
    </row>
    <row r="3" spans="1:9" ht="12.75" customHeight="1">
      <c r="A3" s="135"/>
      <c r="B3" s="136" t="s">
        <v>32</v>
      </c>
      <c r="C3" s="137" t="s">
        <v>33</v>
      </c>
      <c r="D3" s="138">
        <v>1</v>
      </c>
      <c r="E3" s="139">
        <f>IF(C20&lt;=25%,D20,MIN(E20:F20))</f>
        <v>43297.18</v>
      </c>
      <c r="F3" s="139">
        <f>MIN(H3:H17)</f>
        <v>15298.5</v>
      </c>
      <c r="G3" s="6" t="s">
        <v>34</v>
      </c>
      <c r="H3" s="7">
        <v>15298.5</v>
      </c>
      <c r="I3" s="8">
        <f t="shared" ref="I3:I17" si="0">IF(H3="","",(IF($C$20&lt;25%,"N/A",IF(H3&lt;=($D$20+$A$20),H3,"Descartado"))))</f>
        <v>15298.5</v>
      </c>
    </row>
    <row r="4" spans="1:9">
      <c r="A4" s="135"/>
      <c r="B4" s="136"/>
      <c r="C4" s="137"/>
      <c r="D4" s="138"/>
      <c r="E4" s="139"/>
      <c r="F4" s="139"/>
      <c r="G4" s="6" t="s">
        <v>35</v>
      </c>
      <c r="H4" s="7">
        <v>65753.05</v>
      </c>
      <c r="I4" s="8">
        <f t="shared" si="0"/>
        <v>65753.05</v>
      </c>
    </row>
    <row r="5" spans="1:9">
      <c r="A5" s="135"/>
      <c r="B5" s="136"/>
      <c r="C5" s="137"/>
      <c r="D5" s="138"/>
      <c r="E5" s="139"/>
      <c r="F5" s="139"/>
      <c r="G5" s="6" t="s">
        <v>163</v>
      </c>
      <c r="H5" s="7">
        <v>48840</v>
      </c>
      <c r="I5" s="8">
        <f t="shared" si="0"/>
        <v>48840</v>
      </c>
    </row>
    <row r="6" spans="1:9">
      <c r="A6" s="135"/>
      <c r="B6" s="136"/>
      <c r="C6" s="137"/>
      <c r="D6" s="138"/>
      <c r="E6" s="139"/>
      <c r="F6" s="139"/>
      <c r="G6" s="6"/>
      <c r="H6" s="7"/>
      <c r="I6" s="8" t="str">
        <f t="shared" si="0"/>
        <v/>
      </c>
    </row>
    <row r="7" spans="1:9">
      <c r="A7" s="135"/>
      <c r="B7" s="136"/>
      <c r="C7" s="137"/>
      <c r="D7" s="138"/>
      <c r="E7" s="139"/>
      <c r="F7" s="139"/>
      <c r="G7" s="6"/>
      <c r="H7" s="7"/>
      <c r="I7" s="8" t="str">
        <f t="shared" si="0"/>
        <v/>
      </c>
    </row>
    <row r="8" spans="1:9">
      <c r="A8" s="135"/>
      <c r="B8" s="136"/>
      <c r="C8" s="137"/>
      <c r="D8" s="138"/>
      <c r="E8" s="139"/>
      <c r="F8" s="139"/>
      <c r="G8" s="6"/>
      <c r="H8" s="7"/>
      <c r="I8" s="8" t="str">
        <f t="shared" si="0"/>
        <v/>
      </c>
    </row>
    <row r="9" spans="1:9">
      <c r="A9" s="135"/>
      <c r="B9" s="136"/>
      <c r="C9" s="137"/>
      <c r="D9" s="138"/>
      <c r="E9" s="139"/>
      <c r="F9" s="139"/>
      <c r="G9" s="6"/>
      <c r="H9" s="7"/>
      <c r="I9" s="8" t="str">
        <f t="shared" si="0"/>
        <v/>
      </c>
    </row>
    <row r="10" spans="1:9">
      <c r="A10" s="135"/>
      <c r="B10" s="136"/>
      <c r="C10" s="137"/>
      <c r="D10" s="138"/>
      <c r="E10" s="139"/>
      <c r="F10" s="139"/>
      <c r="G10" s="6"/>
      <c r="H10" s="7"/>
      <c r="I10" s="8" t="str">
        <f t="shared" si="0"/>
        <v/>
      </c>
    </row>
    <row r="11" spans="1:9">
      <c r="A11" s="135"/>
      <c r="B11" s="136"/>
      <c r="C11" s="137"/>
      <c r="D11" s="138"/>
      <c r="E11" s="139"/>
      <c r="F11" s="139"/>
      <c r="G11" s="6"/>
      <c r="H11" s="7"/>
      <c r="I11" s="8" t="str">
        <f t="shared" si="0"/>
        <v/>
      </c>
    </row>
    <row r="12" spans="1:9">
      <c r="A12" s="135"/>
      <c r="B12" s="136"/>
      <c r="C12" s="137"/>
      <c r="D12" s="138"/>
      <c r="E12" s="139"/>
      <c r="F12" s="139"/>
      <c r="G12" s="6"/>
      <c r="H12" s="7"/>
      <c r="I12" s="8" t="str">
        <f t="shared" si="0"/>
        <v/>
      </c>
    </row>
    <row r="13" spans="1:9">
      <c r="A13" s="135"/>
      <c r="B13" s="136"/>
      <c r="C13" s="137"/>
      <c r="D13" s="138"/>
      <c r="E13" s="139"/>
      <c r="F13" s="139"/>
      <c r="G13" s="6"/>
      <c r="H13" s="7"/>
      <c r="I13" s="8" t="str">
        <f t="shared" si="0"/>
        <v/>
      </c>
    </row>
    <row r="14" spans="1:9">
      <c r="A14" s="135"/>
      <c r="B14" s="136"/>
      <c r="C14" s="137"/>
      <c r="D14" s="138"/>
      <c r="E14" s="139"/>
      <c r="F14" s="139"/>
      <c r="G14" s="6"/>
      <c r="H14" s="7"/>
      <c r="I14" s="8" t="str">
        <f t="shared" si="0"/>
        <v/>
      </c>
    </row>
    <row r="15" spans="1:9">
      <c r="A15" s="135"/>
      <c r="B15" s="136"/>
      <c r="C15" s="137"/>
      <c r="D15" s="138"/>
      <c r="E15" s="139"/>
      <c r="F15" s="139"/>
      <c r="G15" s="6"/>
      <c r="H15" s="7"/>
      <c r="I15" s="8" t="str">
        <f t="shared" si="0"/>
        <v/>
      </c>
    </row>
    <row r="16" spans="1:9">
      <c r="A16" s="135"/>
      <c r="B16" s="136"/>
      <c r="C16" s="137"/>
      <c r="D16" s="138"/>
      <c r="E16" s="139"/>
      <c r="F16" s="139"/>
      <c r="G16" s="6"/>
      <c r="H16" s="7"/>
      <c r="I16" s="8" t="str">
        <f t="shared" si="0"/>
        <v/>
      </c>
    </row>
    <row r="17" spans="1:11">
      <c r="A17" s="135"/>
      <c r="B17" s="136"/>
      <c r="C17" s="137"/>
      <c r="D17" s="138"/>
      <c r="E17" s="139"/>
      <c r="F17" s="139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9</v>
      </c>
      <c r="B19" s="5" t="s">
        <v>10</v>
      </c>
      <c r="C19" s="4" t="s">
        <v>11</v>
      </c>
      <c r="D19" s="16" t="s">
        <v>12</v>
      </c>
      <c r="E19" s="17" t="s">
        <v>13</v>
      </c>
      <c r="F19" s="16" t="s">
        <v>14</v>
      </c>
      <c r="G19" s="140" t="s">
        <v>15</v>
      </c>
      <c r="H19" s="140"/>
      <c r="I19" s="18"/>
    </row>
    <row r="20" spans="1:11">
      <c r="A20" s="19">
        <f>IF(B20&lt;2,"N/A",(STDEV(H3:H17)))</f>
        <v>25679.904913683647</v>
      </c>
      <c r="B20" s="19">
        <f>COUNT(H3:H17)</f>
        <v>3</v>
      </c>
      <c r="C20" s="20">
        <f>IF(B20&lt;2,"N/A",(A20/D20))</f>
        <v>0.59310802490332271</v>
      </c>
      <c r="D20" s="21">
        <f>ROUND(AVERAGE(H3:H17),2)</f>
        <v>43297.18</v>
      </c>
      <c r="E20" s="22">
        <f>IFERROR(ROUND(IF(B20&lt;2,"N/A",(IF(C20&lt;=25%,"N/A",AVERAGE(I3:I17)))),2),"N/A")</f>
        <v>43297.18</v>
      </c>
      <c r="F20" s="22">
        <f>ROUND(MEDIAN(H3:H17),2)</f>
        <v>48840</v>
      </c>
      <c r="G20" s="23" t="str">
        <f>INDEX(G3:G17,MATCH(H20,H3:H17,0))</f>
        <v>OI S/A</v>
      </c>
      <c r="H20" s="24">
        <f>MIN(H3:H17)</f>
        <v>15298.5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141"/>
      <c r="E22" s="141"/>
      <c r="F22" s="30"/>
      <c r="G22" s="31" t="s">
        <v>16</v>
      </c>
      <c r="H22" s="32">
        <f>IF(C20&lt;=25%,D20,MIN(E20:F20))</f>
        <v>43297.18</v>
      </c>
    </row>
    <row r="23" spans="1:11">
      <c r="B23" s="25"/>
      <c r="C23" s="25"/>
      <c r="D23" s="141"/>
      <c r="E23" s="141"/>
      <c r="F23" s="33"/>
      <c r="G23" s="4" t="s">
        <v>17</v>
      </c>
      <c r="H23" s="24">
        <f>ROUND(H22,2)*D3</f>
        <v>43297.18</v>
      </c>
    </row>
    <row r="24" spans="1:11">
      <c r="B24" s="29"/>
      <c r="C24" s="29"/>
      <c r="D24" s="18"/>
      <c r="E24" s="18"/>
    </row>
    <row r="26" spans="1:11" ht="12.75" customHeight="1">
      <c r="A26" s="142" t="s">
        <v>18</v>
      </c>
      <c r="B26" s="142"/>
      <c r="C26" s="142"/>
      <c r="D26" s="142"/>
      <c r="E26" s="142"/>
      <c r="F26" s="142"/>
      <c r="G26" s="142"/>
      <c r="H26" s="142"/>
      <c r="I26" s="142"/>
    </row>
    <row r="27" spans="1:11" ht="12.75" customHeight="1">
      <c r="A27" s="142" t="s">
        <v>19</v>
      </c>
      <c r="B27" s="142"/>
      <c r="C27" s="142"/>
      <c r="D27" s="142"/>
      <c r="E27" s="142"/>
      <c r="F27" s="142"/>
      <c r="G27" s="142"/>
      <c r="H27" s="142"/>
      <c r="I27" s="142"/>
    </row>
    <row r="28" spans="1:11" ht="12.75" customHeight="1">
      <c r="A28" s="142" t="s">
        <v>20</v>
      </c>
      <c r="B28" s="142"/>
      <c r="C28" s="142"/>
      <c r="D28" s="142"/>
      <c r="E28" s="142"/>
      <c r="F28" s="142"/>
      <c r="G28" s="142"/>
      <c r="H28" s="142"/>
      <c r="I28" s="142"/>
    </row>
    <row r="29" spans="1:11" ht="12.75" customHeight="1">
      <c r="A29" s="142" t="s">
        <v>21</v>
      </c>
      <c r="B29" s="142"/>
      <c r="C29" s="142"/>
      <c r="D29" s="142"/>
      <c r="E29" s="142"/>
      <c r="F29" s="142"/>
      <c r="G29" s="142"/>
      <c r="H29" s="142"/>
      <c r="I29" s="142"/>
    </row>
    <row r="30" spans="1:11" ht="12.75" customHeight="1">
      <c r="A30" s="142" t="s">
        <v>22</v>
      </c>
      <c r="B30" s="142"/>
      <c r="C30" s="142"/>
      <c r="D30" s="142"/>
      <c r="E30" s="142"/>
      <c r="F30" s="142"/>
      <c r="G30" s="142"/>
      <c r="H30" s="142"/>
      <c r="I30" s="142"/>
    </row>
    <row r="31" spans="1:11" ht="12.75" customHeight="1">
      <c r="A31" s="142" t="s">
        <v>23</v>
      </c>
      <c r="B31" s="142"/>
      <c r="C31" s="142"/>
      <c r="D31" s="142"/>
      <c r="E31" s="142"/>
      <c r="F31" s="142"/>
      <c r="G31" s="142"/>
      <c r="H31" s="142"/>
      <c r="I31" s="142"/>
    </row>
    <row r="32" spans="1:11" ht="24.75" customHeight="1">
      <c r="A32" s="143" t="s">
        <v>24</v>
      </c>
      <c r="B32" s="143"/>
      <c r="C32" s="143"/>
      <c r="D32" s="143"/>
      <c r="E32" s="143"/>
      <c r="F32" s="143"/>
      <c r="G32" s="143"/>
      <c r="H32" s="143"/>
      <c r="I32" s="143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zoomScaleNormal="100" workbookViewId="0">
      <selection activeCell="H6" sqref="H6"/>
    </sheetView>
  </sheetViews>
  <sheetFormatPr defaultColWidth="9.140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1024" width="9.140625" style="1"/>
  </cols>
  <sheetData>
    <row r="1" spans="1:9" ht="15.75">
      <c r="A1" s="134" t="s">
        <v>0</v>
      </c>
      <c r="B1" s="134"/>
      <c r="C1" s="134"/>
      <c r="D1" s="134"/>
      <c r="E1" s="134"/>
      <c r="F1" s="134"/>
      <c r="G1" s="134"/>
      <c r="H1" s="134"/>
      <c r="I1" s="134"/>
    </row>
    <row r="2" spans="1:9" ht="25.5">
      <c r="A2" s="135" t="s">
        <v>65</v>
      </c>
      <c r="B2" s="2" t="s">
        <v>1</v>
      </c>
      <c r="C2" s="2" t="s">
        <v>2</v>
      </c>
      <c r="D2" s="2" t="s">
        <v>3</v>
      </c>
      <c r="E2" s="3" t="s">
        <v>4</v>
      </c>
      <c r="F2" s="3" t="s">
        <v>5</v>
      </c>
      <c r="G2" s="2" t="s">
        <v>6</v>
      </c>
      <c r="H2" s="4" t="s">
        <v>7</v>
      </c>
      <c r="I2" s="5" t="s">
        <v>8</v>
      </c>
    </row>
    <row r="3" spans="1:9" ht="12.75" customHeight="1">
      <c r="A3" s="135"/>
      <c r="B3" s="136" t="s">
        <v>44</v>
      </c>
      <c r="C3" s="137" t="s">
        <v>33</v>
      </c>
      <c r="D3" s="138">
        <v>16</v>
      </c>
      <c r="E3" s="139">
        <f>IF(C20&lt;=25%,D20,MIN(E20:F20))</f>
        <v>1047.83</v>
      </c>
      <c r="F3" s="139">
        <f>MIN(H3:H17)</f>
        <v>890</v>
      </c>
      <c r="G3" s="6" t="s">
        <v>34</v>
      </c>
      <c r="H3" s="7">
        <v>1205.6500000000001</v>
      </c>
      <c r="I3" s="8">
        <f t="shared" ref="I3:I17" si="0">IF(H3="","",(IF($C$20&lt;25%,"N/A",IF(H3&lt;=($D$20+$A$20),H3,"Descartado"))))</f>
        <v>1205.6500000000001</v>
      </c>
    </row>
    <row r="4" spans="1:9">
      <c r="A4" s="135"/>
      <c r="B4" s="136"/>
      <c r="C4" s="137"/>
      <c r="D4" s="138"/>
      <c r="E4" s="139"/>
      <c r="F4" s="139"/>
      <c r="G4" s="6" t="s">
        <v>35</v>
      </c>
      <c r="H4" s="7">
        <v>1539.36</v>
      </c>
      <c r="I4" s="8" t="str">
        <f t="shared" si="0"/>
        <v>Descartado</v>
      </c>
    </row>
    <row r="5" spans="1:9">
      <c r="A5" s="135"/>
      <c r="B5" s="136"/>
      <c r="C5" s="137"/>
      <c r="D5" s="138"/>
      <c r="E5" s="139"/>
      <c r="F5" s="139"/>
      <c r="G5" s="6" t="s">
        <v>163</v>
      </c>
      <c r="H5" s="7">
        <v>890</v>
      </c>
      <c r="I5" s="8">
        <f t="shared" si="0"/>
        <v>890</v>
      </c>
    </row>
    <row r="6" spans="1:9">
      <c r="A6" s="135"/>
      <c r="B6" s="136"/>
      <c r="C6" s="137"/>
      <c r="D6" s="138"/>
      <c r="E6" s="139"/>
      <c r="F6" s="139"/>
      <c r="G6" s="6"/>
      <c r="H6" s="7"/>
      <c r="I6" s="8" t="str">
        <f t="shared" si="0"/>
        <v/>
      </c>
    </row>
    <row r="7" spans="1:9">
      <c r="A7" s="135"/>
      <c r="B7" s="136"/>
      <c r="C7" s="137"/>
      <c r="D7" s="138"/>
      <c r="E7" s="139"/>
      <c r="F7" s="139"/>
      <c r="G7" s="6"/>
      <c r="H7" s="7"/>
      <c r="I7" s="8" t="str">
        <f t="shared" si="0"/>
        <v/>
      </c>
    </row>
    <row r="8" spans="1:9">
      <c r="A8" s="135"/>
      <c r="B8" s="136"/>
      <c r="C8" s="137"/>
      <c r="D8" s="138"/>
      <c r="E8" s="139"/>
      <c r="F8" s="139"/>
      <c r="G8" s="6"/>
      <c r="H8" s="7"/>
      <c r="I8" s="8" t="str">
        <f t="shared" si="0"/>
        <v/>
      </c>
    </row>
    <row r="9" spans="1:9">
      <c r="A9" s="135"/>
      <c r="B9" s="136"/>
      <c r="C9" s="137"/>
      <c r="D9" s="138"/>
      <c r="E9" s="139"/>
      <c r="F9" s="139"/>
      <c r="G9" s="6"/>
      <c r="H9" s="7"/>
      <c r="I9" s="8" t="str">
        <f t="shared" si="0"/>
        <v/>
      </c>
    </row>
    <row r="10" spans="1:9">
      <c r="A10" s="135"/>
      <c r="B10" s="136"/>
      <c r="C10" s="137"/>
      <c r="D10" s="138"/>
      <c r="E10" s="139"/>
      <c r="F10" s="139"/>
      <c r="G10" s="6"/>
      <c r="H10" s="7"/>
      <c r="I10" s="8" t="str">
        <f t="shared" si="0"/>
        <v/>
      </c>
    </row>
    <row r="11" spans="1:9">
      <c r="A11" s="135"/>
      <c r="B11" s="136"/>
      <c r="C11" s="137"/>
      <c r="D11" s="138"/>
      <c r="E11" s="139"/>
      <c r="F11" s="139"/>
      <c r="G11" s="6"/>
      <c r="H11" s="7"/>
      <c r="I11" s="8" t="str">
        <f t="shared" si="0"/>
        <v/>
      </c>
    </row>
    <row r="12" spans="1:9">
      <c r="A12" s="135"/>
      <c r="B12" s="136"/>
      <c r="C12" s="137"/>
      <c r="D12" s="138"/>
      <c r="E12" s="139"/>
      <c r="F12" s="139"/>
      <c r="G12" s="6"/>
      <c r="H12" s="7"/>
      <c r="I12" s="8" t="str">
        <f t="shared" si="0"/>
        <v/>
      </c>
    </row>
    <row r="13" spans="1:9">
      <c r="A13" s="135"/>
      <c r="B13" s="136"/>
      <c r="C13" s="137"/>
      <c r="D13" s="138"/>
      <c r="E13" s="139"/>
      <c r="F13" s="139"/>
      <c r="G13" s="6"/>
      <c r="H13" s="7"/>
      <c r="I13" s="8" t="str">
        <f t="shared" si="0"/>
        <v/>
      </c>
    </row>
    <row r="14" spans="1:9">
      <c r="A14" s="135"/>
      <c r="B14" s="136"/>
      <c r="C14" s="137"/>
      <c r="D14" s="138"/>
      <c r="E14" s="139"/>
      <c r="F14" s="139"/>
      <c r="G14" s="6"/>
      <c r="H14" s="7"/>
      <c r="I14" s="8" t="str">
        <f t="shared" si="0"/>
        <v/>
      </c>
    </row>
    <row r="15" spans="1:9">
      <c r="A15" s="135"/>
      <c r="B15" s="136"/>
      <c r="C15" s="137"/>
      <c r="D15" s="138"/>
      <c r="E15" s="139"/>
      <c r="F15" s="139"/>
      <c r="G15" s="6"/>
      <c r="H15" s="7"/>
      <c r="I15" s="8" t="str">
        <f t="shared" si="0"/>
        <v/>
      </c>
    </row>
    <row r="16" spans="1:9">
      <c r="A16" s="135"/>
      <c r="B16" s="136"/>
      <c r="C16" s="137"/>
      <c r="D16" s="138"/>
      <c r="E16" s="139"/>
      <c r="F16" s="139"/>
      <c r="G16" s="6"/>
      <c r="H16" s="7"/>
      <c r="I16" s="8" t="str">
        <f t="shared" si="0"/>
        <v/>
      </c>
    </row>
    <row r="17" spans="1:11">
      <c r="A17" s="135"/>
      <c r="B17" s="136"/>
      <c r="C17" s="137"/>
      <c r="D17" s="138"/>
      <c r="E17" s="139"/>
      <c r="F17" s="139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9</v>
      </c>
      <c r="B19" s="5" t="s">
        <v>10</v>
      </c>
      <c r="C19" s="4" t="s">
        <v>11</v>
      </c>
      <c r="D19" s="16" t="s">
        <v>12</v>
      </c>
      <c r="E19" s="17" t="s">
        <v>13</v>
      </c>
      <c r="F19" s="16" t="s">
        <v>14</v>
      </c>
      <c r="G19" s="140" t="s">
        <v>15</v>
      </c>
      <c r="H19" s="140"/>
      <c r="I19" s="18"/>
    </row>
    <row r="20" spans="1:11">
      <c r="A20" s="19">
        <f>IF(B20&lt;2,"N/A",(STDEV(H3:H17)))</f>
        <v>324.7218543615441</v>
      </c>
      <c r="B20" s="19">
        <f>COUNT(H3:H17)</f>
        <v>3</v>
      </c>
      <c r="C20" s="20">
        <f>IF(B20&lt;2,"N/A",(A20/D20))</f>
        <v>0.26799529109538411</v>
      </c>
      <c r="D20" s="21">
        <f>ROUND(AVERAGE(H3:H17),2)</f>
        <v>1211.67</v>
      </c>
      <c r="E20" s="22">
        <f>IFERROR(ROUND(IF(B20&lt;2,"N/A",(IF(C20&lt;=25%,"N/A",AVERAGE(I3:I17)))),2),"N/A")</f>
        <v>1047.83</v>
      </c>
      <c r="F20" s="22">
        <f>ROUND(MEDIAN(H3:H17),2)</f>
        <v>1205.6500000000001</v>
      </c>
      <c r="G20" s="23" t="str">
        <f>INDEX(G3:G17,MATCH(H20,H3:H17,0))</f>
        <v>SITELBRA SISTEMA DE TELECOMUNICAÇÕES DO BRASIL LTDA</v>
      </c>
      <c r="H20" s="24">
        <f>MIN(H3:H17)</f>
        <v>890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141"/>
      <c r="E22" s="141"/>
      <c r="F22" s="30"/>
      <c r="G22" s="31" t="s">
        <v>16</v>
      </c>
      <c r="H22" s="32">
        <f>IF(C20&lt;=25%,D20,MIN(E20:F20))</f>
        <v>1047.83</v>
      </c>
    </row>
    <row r="23" spans="1:11">
      <c r="B23" s="25"/>
      <c r="C23" s="25"/>
      <c r="D23" s="141"/>
      <c r="E23" s="141"/>
      <c r="F23" s="33"/>
      <c r="G23" s="4" t="s">
        <v>17</v>
      </c>
      <c r="H23" s="24">
        <f>ROUND(H22,2)*D3</f>
        <v>16765.28</v>
      </c>
    </row>
    <row r="24" spans="1:11">
      <c r="B24" s="29"/>
      <c r="C24" s="29"/>
      <c r="D24" s="18"/>
      <c r="E24" s="18"/>
    </row>
    <row r="26" spans="1:11" ht="12.75" customHeight="1">
      <c r="A26" s="142" t="s">
        <v>18</v>
      </c>
      <c r="B26" s="142"/>
      <c r="C26" s="142"/>
      <c r="D26" s="142"/>
      <c r="E26" s="142"/>
      <c r="F26" s="142"/>
      <c r="G26" s="142"/>
      <c r="H26" s="142"/>
      <c r="I26" s="142"/>
    </row>
    <row r="27" spans="1:11" ht="12.75" customHeight="1">
      <c r="A27" s="142" t="s">
        <v>19</v>
      </c>
      <c r="B27" s="142"/>
      <c r="C27" s="142"/>
      <c r="D27" s="142"/>
      <c r="E27" s="142"/>
      <c r="F27" s="142"/>
      <c r="G27" s="142"/>
      <c r="H27" s="142"/>
      <c r="I27" s="142"/>
    </row>
    <row r="28" spans="1:11" ht="12.75" customHeight="1">
      <c r="A28" s="142" t="s">
        <v>20</v>
      </c>
      <c r="B28" s="142"/>
      <c r="C28" s="142"/>
      <c r="D28" s="142"/>
      <c r="E28" s="142"/>
      <c r="F28" s="142"/>
      <c r="G28" s="142"/>
      <c r="H28" s="142"/>
      <c r="I28" s="142"/>
    </row>
    <row r="29" spans="1:11" ht="12.75" customHeight="1">
      <c r="A29" s="142" t="s">
        <v>21</v>
      </c>
      <c r="B29" s="142"/>
      <c r="C29" s="142"/>
      <c r="D29" s="142"/>
      <c r="E29" s="142"/>
      <c r="F29" s="142"/>
      <c r="G29" s="142"/>
      <c r="H29" s="142"/>
      <c r="I29" s="142"/>
    </row>
    <row r="30" spans="1:11" ht="12.75" customHeight="1">
      <c r="A30" s="142" t="s">
        <v>22</v>
      </c>
      <c r="B30" s="142"/>
      <c r="C30" s="142"/>
      <c r="D30" s="142"/>
      <c r="E30" s="142"/>
      <c r="F30" s="142"/>
      <c r="G30" s="142"/>
      <c r="H30" s="142"/>
      <c r="I30" s="142"/>
    </row>
    <row r="31" spans="1:11" ht="12.75" customHeight="1">
      <c r="A31" s="142" t="s">
        <v>23</v>
      </c>
      <c r="B31" s="142"/>
      <c r="C31" s="142"/>
      <c r="D31" s="142"/>
      <c r="E31" s="142"/>
      <c r="F31" s="142"/>
      <c r="G31" s="142"/>
      <c r="H31" s="142"/>
      <c r="I31" s="142"/>
    </row>
    <row r="32" spans="1:11" ht="24.75" customHeight="1">
      <c r="A32" s="143" t="s">
        <v>24</v>
      </c>
      <c r="B32" s="143"/>
      <c r="C32" s="143"/>
      <c r="D32" s="143"/>
      <c r="E32" s="143"/>
      <c r="F32" s="143"/>
      <c r="G32" s="143"/>
      <c r="H32" s="143"/>
      <c r="I32" s="143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zoomScaleNormal="100" workbookViewId="0">
      <selection activeCell="H6" sqref="H6"/>
    </sheetView>
  </sheetViews>
  <sheetFormatPr defaultColWidth="9.140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1024" width="9.140625" style="1"/>
  </cols>
  <sheetData>
    <row r="1" spans="1:9" ht="15.75">
      <c r="A1" s="134" t="s">
        <v>0</v>
      </c>
      <c r="B1" s="134"/>
      <c r="C1" s="134"/>
      <c r="D1" s="134"/>
      <c r="E1" s="134"/>
      <c r="F1" s="134"/>
      <c r="G1" s="134"/>
      <c r="H1" s="134"/>
      <c r="I1" s="134"/>
    </row>
    <row r="2" spans="1:9" ht="25.5">
      <c r="A2" s="135" t="s">
        <v>65</v>
      </c>
      <c r="B2" s="2" t="s">
        <v>1</v>
      </c>
      <c r="C2" s="2" t="s">
        <v>2</v>
      </c>
      <c r="D2" s="2" t="s">
        <v>3</v>
      </c>
      <c r="E2" s="3" t="s">
        <v>4</v>
      </c>
      <c r="F2" s="3" t="s">
        <v>5</v>
      </c>
      <c r="G2" s="2" t="s">
        <v>6</v>
      </c>
      <c r="H2" s="4" t="s">
        <v>7</v>
      </c>
      <c r="I2" s="5" t="s">
        <v>8</v>
      </c>
    </row>
    <row r="3" spans="1:9" ht="12.75" customHeight="1">
      <c r="A3" s="135"/>
      <c r="B3" s="136" t="s">
        <v>45</v>
      </c>
      <c r="C3" s="137" t="s">
        <v>33</v>
      </c>
      <c r="D3" s="138">
        <v>4</v>
      </c>
      <c r="E3" s="139">
        <f>IF(C20&lt;=25%,D20,MIN(E20:F20))</f>
        <v>1047.83</v>
      </c>
      <c r="F3" s="139">
        <f>MIN(H3:H17)</f>
        <v>890</v>
      </c>
      <c r="G3" s="6" t="s">
        <v>34</v>
      </c>
      <c r="H3" s="7">
        <v>1205.6500000000001</v>
      </c>
      <c r="I3" s="8">
        <f t="shared" ref="I3:I17" si="0">IF(H3="","",(IF($C$20&lt;25%,"N/A",IF(H3&lt;=($D$20+$A$20),H3,"Descartado"))))</f>
        <v>1205.6500000000001</v>
      </c>
    </row>
    <row r="4" spans="1:9">
      <c r="A4" s="135"/>
      <c r="B4" s="136"/>
      <c r="C4" s="137"/>
      <c r="D4" s="138"/>
      <c r="E4" s="139"/>
      <c r="F4" s="139"/>
      <c r="G4" s="6" t="s">
        <v>35</v>
      </c>
      <c r="H4" s="7">
        <v>1539.36</v>
      </c>
      <c r="I4" s="8" t="str">
        <f t="shared" si="0"/>
        <v>Descartado</v>
      </c>
    </row>
    <row r="5" spans="1:9">
      <c r="A5" s="135"/>
      <c r="B5" s="136"/>
      <c r="C5" s="137"/>
      <c r="D5" s="138"/>
      <c r="E5" s="139"/>
      <c r="F5" s="139"/>
      <c r="G5" s="6" t="s">
        <v>163</v>
      </c>
      <c r="H5" s="7">
        <v>890</v>
      </c>
      <c r="I5" s="8">
        <f t="shared" si="0"/>
        <v>890</v>
      </c>
    </row>
    <row r="6" spans="1:9">
      <c r="A6" s="135"/>
      <c r="B6" s="136"/>
      <c r="C6" s="137"/>
      <c r="D6" s="138"/>
      <c r="E6" s="139"/>
      <c r="F6" s="139"/>
      <c r="G6" s="6"/>
      <c r="H6" s="7"/>
      <c r="I6" s="8" t="str">
        <f t="shared" si="0"/>
        <v/>
      </c>
    </row>
    <row r="7" spans="1:9">
      <c r="A7" s="135"/>
      <c r="B7" s="136"/>
      <c r="C7" s="137"/>
      <c r="D7" s="138"/>
      <c r="E7" s="139"/>
      <c r="F7" s="139"/>
      <c r="G7" s="6"/>
      <c r="H7" s="7"/>
      <c r="I7" s="8" t="str">
        <f t="shared" si="0"/>
        <v/>
      </c>
    </row>
    <row r="8" spans="1:9">
      <c r="A8" s="135"/>
      <c r="B8" s="136"/>
      <c r="C8" s="137"/>
      <c r="D8" s="138"/>
      <c r="E8" s="139"/>
      <c r="F8" s="139"/>
      <c r="G8" s="6"/>
      <c r="H8" s="7"/>
      <c r="I8" s="8" t="str">
        <f t="shared" si="0"/>
        <v/>
      </c>
    </row>
    <row r="9" spans="1:9">
      <c r="A9" s="135"/>
      <c r="B9" s="136"/>
      <c r="C9" s="137"/>
      <c r="D9" s="138"/>
      <c r="E9" s="139"/>
      <c r="F9" s="139"/>
      <c r="G9" s="6"/>
      <c r="H9" s="7"/>
      <c r="I9" s="8" t="str">
        <f t="shared" si="0"/>
        <v/>
      </c>
    </row>
    <row r="10" spans="1:9">
      <c r="A10" s="135"/>
      <c r="B10" s="136"/>
      <c r="C10" s="137"/>
      <c r="D10" s="138"/>
      <c r="E10" s="139"/>
      <c r="F10" s="139"/>
      <c r="G10" s="6"/>
      <c r="H10" s="7"/>
      <c r="I10" s="8" t="str">
        <f t="shared" si="0"/>
        <v/>
      </c>
    </row>
    <row r="11" spans="1:9">
      <c r="A11" s="135"/>
      <c r="B11" s="136"/>
      <c r="C11" s="137"/>
      <c r="D11" s="138"/>
      <c r="E11" s="139"/>
      <c r="F11" s="139"/>
      <c r="G11" s="6"/>
      <c r="H11" s="7"/>
      <c r="I11" s="8" t="str">
        <f t="shared" si="0"/>
        <v/>
      </c>
    </row>
    <row r="12" spans="1:9">
      <c r="A12" s="135"/>
      <c r="B12" s="136"/>
      <c r="C12" s="137"/>
      <c r="D12" s="138"/>
      <c r="E12" s="139"/>
      <c r="F12" s="139"/>
      <c r="G12" s="6"/>
      <c r="H12" s="7"/>
      <c r="I12" s="8" t="str">
        <f t="shared" si="0"/>
        <v/>
      </c>
    </row>
    <row r="13" spans="1:9">
      <c r="A13" s="135"/>
      <c r="B13" s="136"/>
      <c r="C13" s="137"/>
      <c r="D13" s="138"/>
      <c r="E13" s="139"/>
      <c r="F13" s="139"/>
      <c r="G13" s="6"/>
      <c r="H13" s="7"/>
      <c r="I13" s="8" t="str">
        <f t="shared" si="0"/>
        <v/>
      </c>
    </row>
    <row r="14" spans="1:9">
      <c r="A14" s="135"/>
      <c r="B14" s="136"/>
      <c r="C14" s="137"/>
      <c r="D14" s="138"/>
      <c r="E14" s="139"/>
      <c r="F14" s="139"/>
      <c r="G14" s="6"/>
      <c r="H14" s="7"/>
      <c r="I14" s="8" t="str">
        <f t="shared" si="0"/>
        <v/>
      </c>
    </row>
    <row r="15" spans="1:9">
      <c r="A15" s="135"/>
      <c r="B15" s="136"/>
      <c r="C15" s="137"/>
      <c r="D15" s="138"/>
      <c r="E15" s="139"/>
      <c r="F15" s="139"/>
      <c r="G15" s="6"/>
      <c r="H15" s="7"/>
      <c r="I15" s="8" t="str">
        <f t="shared" si="0"/>
        <v/>
      </c>
    </row>
    <row r="16" spans="1:9">
      <c r="A16" s="135"/>
      <c r="B16" s="136"/>
      <c r="C16" s="137"/>
      <c r="D16" s="138"/>
      <c r="E16" s="139"/>
      <c r="F16" s="139"/>
      <c r="G16" s="6"/>
      <c r="H16" s="7"/>
      <c r="I16" s="8" t="str">
        <f t="shared" si="0"/>
        <v/>
      </c>
    </row>
    <row r="17" spans="1:11">
      <c r="A17" s="135"/>
      <c r="B17" s="136"/>
      <c r="C17" s="137"/>
      <c r="D17" s="138"/>
      <c r="E17" s="139"/>
      <c r="F17" s="139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9</v>
      </c>
      <c r="B19" s="5" t="s">
        <v>10</v>
      </c>
      <c r="C19" s="4" t="s">
        <v>11</v>
      </c>
      <c r="D19" s="16" t="s">
        <v>12</v>
      </c>
      <c r="E19" s="17" t="s">
        <v>13</v>
      </c>
      <c r="F19" s="16" t="s">
        <v>14</v>
      </c>
      <c r="G19" s="140" t="s">
        <v>15</v>
      </c>
      <c r="H19" s="140"/>
      <c r="I19" s="18"/>
    </row>
    <row r="20" spans="1:11">
      <c r="A20" s="19">
        <f>IF(B20&lt;2,"N/A",(STDEV(H3:H17)))</f>
        <v>324.7218543615441</v>
      </c>
      <c r="B20" s="19">
        <f>COUNT(H3:H17)</f>
        <v>3</v>
      </c>
      <c r="C20" s="20">
        <f>IF(B20&lt;2,"N/A",(A20/D20))</f>
        <v>0.26799529109538411</v>
      </c>
      <c r="D20" s="21">
        <f>ROUND(AVERAGE(H3:H17),2)</f>
        <v>1211.67</v>
      </c>
      <c r="E20" s="22">
        <f>IFERROR(ROUND(IF(B20&lt;2,"N/A",(IF(C20&lt;=25%,"N/A",AVERAGE(I3:I17)))),2),"N/A")</f>
        <v>1047.83</v>
      </c>
      <c r="F20" s="22">
        <f>ROUND(MEDIAN(H3:H17),2)</f>
        <v>1205.6500000000001</v>
      </c>
      <c r="G20" s="23" t="str">
        <f>INDEX(G3:G17,MATCH(H20,H3:H17,0))</f>
        <v>SITELBRA SISTEMA DE TELECOMUNICAÇÕES DO BRASIL LTDA</v>
      </c>
      <c r="H20" s="24">
        <f>MIN(H3:H17)</f>
        <v>890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141"/>
      <c r="E22" s="141"/>
      <c r="F22" s="30"/>
      <c r="G22" s="31" t="s">
        <v>16</v>
      </c>
      <c r="H22" s="32">
        <f>IF(C20&lt;=25%,D20,MIN(E20:F20))</f>
        <v>1047.83</v>
      </c>
    </row>
    <row r="23" spans="1:11">
      <c r="B23" s="25"/>
      <c r="C23" s="25"/>
      <c r="D23" s="141"/>
      <c r="E23" s="141"/>
      <c r="F23" s="33"/>
      <c r="G23" s="4" t="s">
        <v>17</v>
      </c>
      <c r="H23" s="24">
        <f>ROUND(H22,2)*D3</f>
        <v>4191.32</v>
      </c>
    </row>
    <row r="24" spans="1:11">
      <c r="B24" s="29"/>
      <c r="C24" s="29"/>
      <c r="D24" s="18"/>
      <c r="E24" s="18"/>
    </row>
    <row r="26" spans="1:11" ht="12.75" customHeight="1">
      <c r="A26" s="142" t="s">
        <v>18</v>
      </c>
      <c r="B26" s="142"/>
      <c r="C26" s="142"/>
      <c r="D26" s="142"/>
      <c r="E26" s="142"/>
      <c r="F26" s="142"/>
      <c r="G26" s="142"/>
      <c r="H26" s="142"/>
      <c r="I26" s="142"/>
    </row>
    <row r="27" spans="1:11" ht="12.75" customHeight="1">
      <c r="A27" s="142" t="s">
        <v>19</v>
      </c>
      <c r="B27" s="142"/>
      <c r="C27" s="142"/>
      <c r="D27" s="142"/>
      <c r="E27" s="142"/>
      <c r="F27" s="142"/>
      <c r="G27" s="142"/>
      <c r="H27" s="142"/>
      <c r="I27" s="142"/>
    </row>
    <row r="28" spans="1:11" ht="12.75" customHeight="1">
      <c r="A28" s="142" t="s">
        <v>20</v>
      </c>
      <c r="B28" s="142"/>
      <c r="C28" s="142"/>
      <c r="D28" s="142"/>
      <c r="E28" s="142"/>
      <c r="F28" s="142"/>
      <c r="G28" s="142"/>
      <c r="H28" s="142"/>
      <c r="I28" s="142"/>
    </row>
    <row r="29" spans="1:11" ht="12.75" customHeight="1">
      <c r="A29" s="142" t="s">
        <v>21</v>
      </c>
      <c r="B29" s="142"/>
      <c r="C29" s="142"/>
      <c r="D29" s="142"/>
      <c r="E29" s="142"/>
      <c r="F29" s="142"/>
      <c r="G29" s="142"/>
      <c r="H29" s="142"/>
      <c r="I29" s="142"/>
    </row>
    <row r="30" spans="1:11" ht="12.75" customHeight="1">
      <c r="A30" s="142" t="s">
        <v>22</v>
      </c>
      <c r="B30" s="142"/>
      <c r="C30" s="142"/>
      <c r="D30" s="142"/>
      <c r="E30" s="142"/>
      <c r="F30" s="142"/>
      <c r="G30" s="142"/>
      <c r="H30" s="142"/>
      <c r="I30" s="142"/>
    </row>
    <row r="31" spans="1:11" ht="12.75" customHeight="1">
      <c r="A31" s="142" t="s">
        <v>23</v>
      </c>
      <c r="B31" s="142"/>
      <c r="C31" s="142"/>
      <c r="D31" s="142"/>
      <c r="E31" s="142"/>
      <c r="F31" s="142"/>
      <c r="G31" s="142"/>
      <c r="H31" s="142"/>
      <c r="I31" s="142"/>
    </row>
    <row r="32" spans="1:11" ht="24.75" customHeight="1">
      <c r="A32" s="143" t="s">
        <v>24</v>
      </c>
      <c r="B32" s="143"/>
      <c r="C32" s="143"/>
      <c r="D32" s="143"/>
      <c r="E32" s="143"/>
      <c r="F32" s="143"/>
      <c r="G32" s="143"/>
      <c r="H32" s="143"/>
      <c r="I32" s="143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zoomScaleNormal="100" workbookViewId="0">
      <selection activeCell="H6" sqref="H6"/>
    </sheetView>
  </sheetViews>
  <sheetFormatPr defaultColWidth="9.140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1024" width="9.140625" style="1"/>
  </cols>
  <sheetData>
    <row r="1" spans="1:9" ht="15.75">
      <c r="A1" s="134" t="s">
        <v>0</v>
      </c>
      <c r="B1" s="134"/>
      <c r="C1" s="134"/>
      <c r="D1" s="134"/>
      <c r="E1" s="134"/>
      <c r="F1" s="134"/>
      <c r="G1" s="134"/>
      <c r="H1" s="134"/>
      <c r="I1" s="134"/>
    </row>
    <row r="2" spans="1:9" ht="25.5">
      <c r="A2" s="135" t="s">
        <v>65</v>
      </c>
      <c r="B2" s="2" t="s">
        <v>1</v>
      </c>
      <c r="C2" s="2" t="s">
        <v>2</v>
      </c>
      <c r="D2" s="2" t="s">
        <v>3</v>
      </c>
      <c r="E2" s="3" t="s">
        <v>4</v>
      </c>
      <c r="F2" s="3" t="s">
        <v>5</v>
      </c>
      <c r="G2" s="2" t="s">
        <v>6</v>
      </c>
      <c r="H2" s="4" t="s">
        <v>7</v>
      </c>
      <c r="I2" s="5" t="s">
        <v>8</v>
      </c>
    </row>
    <row r="3" spans="1:9" ht="12.75" customHeight="1">
      <c r="A3" s="135"/>
      <c r="B3" s="136" t="s">
        <v>46</v>
      </c>
      <c r="C3" s="137" t="s">
        <v>33</v>
      </c>
      <c r="D3" s="138">
        <v>10</v>
      </c>
      <c r="E3" s="139">
        <f>IF(C20&lt;=25%,D20,MIN(E20:F20))</f>
        <v>1415.72</v>
      </c>
      <c r="F3" s="139">
        <f>MIN(H3:H17)</f>
        <v>890</v>
      </c>
      <c r="G3" s="6" t="s">
        <v>34</v>
      </c>
      <c r="H3" s="7">
        <v>1817.81</v>
      </c>
      <c r="I3" s="8">
        <f t="shared" ref="I3:I17" si="0">IF(H3="","",(IF($C$20&lt;25%,"N/A",IF(H3&lt;=($D$20+$A$20),H3,"Descartado"))))</f>
        <v>1817.81</v>
      </c>
    </row>
    <row r="4" spans="1:9">
      <c r="A4" s="135"/>
      <c r="B4" s="136"/>
      <c r="C4" s="137"/>
      <c r="D4" s="138"/>
      <c r="E4" s="139"/>
      <c r="F4" s="139"/>
      <c r="G4" s="6" t="s">
        <v>35</v>
      </c>
      <c r="H4" s="7">
        <v>1539.36</v>
      </c>
      <c r="I4" s="8">
        <f t="shared" si="0"/>
        <v>1539.36</v>
      </c>
    </row>
    <row r="5" spans="1:9">
      <c r="A5" s="135"/>
      <c r="B5" s="136"/>
      <c r="C5" s="137"/>
      <c r="D5" s="138"/>
      <c r="E5" s="139"/>
      <c r="F5" s="139"/>
      <c r="G5" s="6" t="s">
        <v>163</v>
      </c>
      <c r="H5" s="7">
        <v>890</v>
      </c>
      <c r="I5" s="8">
        <f t="shared" si="0"/>
        <v>890</v>
      </c>
    </row>
    <row r="6" spans="1:9">
      <c r="A6" s="135"/>
      <c r="B6" s="136"/>
      <c r="C6" s="137"/>
      <c r="D6" s="138"/>
      <c r="E6" s="139"/>
      <c r="F6" s="139"/>
      <c r="G6" s="6"/>
      <c r="H6" s="7"/>
      <c r="I6" s="8" t="str">
        <f t="shared" si="0"/>
        <v/>
      </c>
    </row>
    <row r="7" spans="1:9">
      <c r="A7" s="135"/>
      <c r="B7" s="136"/>
      <c r="C7" s="137"/>
      <c r="D7" s="138"/>
      <c r="E7" s="139"/>
      <c r="F7" s="139"/>
      <c r="G7" s="6"/>
      <c r="H7" s="7"/>
      <c r="I7" s="8" t="str">
        <f t="shared" si="0"/>
        <v/>
      </c>
    </row>
    <row r="8" spans="1:9">
      <c r="A8" s="135"/>
      <c r="B8" s="136"/>
      <c r="C8" s="137"/>
      <c r="D8" s="138"/>
      <c r="E8" s="139"/>
      <c r="F8" s="139"/>
      <c r="G8" s="6"/>
      <c r="H8" s="7"/>
      <c r="I8" s="8" t="str">
        <f t="shared" si="0"/>
        <v/>
      </c>
    </row>
    <row r="9" spans="1:9">
      <c r="A9" s="135"/>
      <c r="B9" s="136"/>
      <c r="C9" s="137"/>
      <c r="D9" s="138"/>
      <c r="E9" s="139"/>
      <c r="F9" s="139"/>
      <c r="G9" s="6"/>
      <c r="H9" s="7"/>
      <c r="I9" s="8" t="str">
        <f t="shared" si="0"/>
        <v/>
      </c>
    </row>
    <row r="10" spans="1:9">
      <c r="A10" s="135"/>
      <c r="B10" s="136"/>
      <c r="C10" s="137"/>
      <c r="D10" s="138"/>
      <c r="E10" s="139"/>
      <c r="F10" s="139"/>
      <c r="G10" s="6"/>
      <c r="H10" s="7"/>
      <c r="I10" s="8" t="str">
        <f t="shared" si="0"/>
        <v/>
      </c>
    </row>
    <row r="11" spans="1:9">
      <c r="A11" s="135"/>
      <c r="B11" s="136"/>
      <c r="C11" s="137"/>
      <c r="D11" s="138"/>
      <c r="E11" s="139"/>
      <c r="F11" s="139"/>
      <c r="G11" s="6"/>
      <c r="H11" s="7"/>
      <c r="I11" s="8" t="str">
        <f t="shared" si="0"/>
        <v/>
      </c>
    </row>
    <row r="12" spans="1:9">
      <c r="A12" s="135"/>
      <c r="B12" s="136"/>
      <c r="C12" s="137"/>
      <c r="D12" s="138"/>
      <c r="E12" s="139"/>
      <c r="F12" s="139"/>
      <c r="G12" s="6"/>
      <c r="H12" s="7"/>
      <c r="I12" s="8" t="str">
        <f t="shared" si="0"/>
        <v/>
      </c>
    </row>
    <row r="13" spans="1:9">
      <c r="A13" s="135"/>
      <c r="B13" s="136"/>
      <c r="C13" s="137"/>
      <c r="D13" s="138"/>
      <c r="E13" s="139"/>
      <c r="F13" s="139"/>
      <c r="G13" s="6"/>
      <c r="H13" s="7"/>
      <c r="I13" s="8" t="str">
        <f t="shared" si="0"/>
        <v/>
      </c>
    </row>
    <row r="14" spans="1:9">
      <c r="A14" s="135"/>
      <c r="B14" s="136"/>
      <c r="C14" s="137"/>
      <c r="D14" s="138"/>
      <c r="E14" s="139"/>
      <c r="F14" s="139"/>
      <c r="G14" s="6"/>
      <c r="H14" s="7"/>
      <c r="I14" s="8" t="str">
        <f t="shared" si="0"/>
        <v/>
      </c>
    </row>
    <row r="15" spans="1:9">
      <c r="A15" s="135"/>
      <c r="B15" s="136"/>
      <c r="C15" s="137"/>
      <c r="D15" s="138"/>
      <c r="E15" s="139"/>
      <c r="F15" s="139"/>
      <c r="G15" s="6"/>
      <c r="H15" s="7"/>
      <c r="I15" s="8" t="str">
        <f t="shared" si="0"/>
        <v/>
      </c>
    </row>
    <row r="16" spans="1:9">
      <c r="A16" s="135"/>
      <c r="B16" s="136"/>
      <c r="C16" s="137"/>
      <c r="D16" s="138"/>
      <c r="E16" s="139"/>
      <c r="F16" s="139"/>
      <c r="G16" s="6"/>
      <c r="H16" s="7"/>
      <c r="I16" s="8" t="str">
        <f t="shared" si="0"/>
        <v/>
      </c>
    </row>
    <row r="17" spans="1:11">
      <c r="A17" s="135"/>
      <c r="B17" s="136"/>
      <c r="C17" s="137"/>
      <c r="D17" s="138"/>
      <c r="E17" s="139"/>
      <c r="F17" s="139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9</v>
      </c>
      <c r="B19" s="5" t="s">
        <v>10</v>
      </c>
      <c r="C19" s="4" t="s">
        <v>11</v>
      </c>
      <c r="D19" s="16" t="s">
        <v>12</v>
      </c>
      <c r="E19" s="17" t="s">
        <v>13</v>
      </c>
      <c r="F19" s="16" t="s">
        <v>14</v>
      </c>
      <c r="G19" s="140" t="s">
        <v>15</v>
      </c>
      <c r="H19" s="140"/>
      <c r="I19" s="18"/>
    </row>
    <row r="20" spans="1:11">
      <c r="A20" s="19">
        <f>IF(B20&lt;2,"N/A",(STDEV(H3:H17)))</f>
        <v>476.10121616451812</v>
      </c>
      <c r="B20" s="19">
        <f>COUNT(H3:H17)</f>
        <v>3</v>
      </c>
      <c r="C20" s="20">
        <f>IF(B20&lt;2,"N/A",(A20/D20))</f>
        <v>0.33629617167555598</v>
      </c>
      <c r="D20" s="21">
        <f>ROUND(AVERAGE(H3:H17),2)</f>
        <v>1415.72</v>
      </c>
      <c r="E20" s="22">
        <f>IFERROR(ROUND(IF(B20&lt;2,"N/A",(IF(C20&lt;=25%,"N/A",AVERAGE(I3:I17)))),2),"N/A")</f>
        <v>1415.72</v>
      </c>
      <c r="F20" s="22">
        <f>ROUND(MEDIAN(H3:H17),2)</f>
        <v>1539.36</v>
      </c>
      <c r="G20" s="23" t="str">
        <f>INDEX(G3:G17,MATCH(H20,H3:H17,0))</f>
        <v>SITELBRA SISTEMA DE TELECOMUNICAÇÕES DO BRASIL LTDA</v>
      </c>
      <c r="H20" s="24">
        <f>MIN(H3:H17)</f>
        <v>890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141"/>
      <c r="E22" s="141"/>
      <c r="F22" s="30"/>
      <c r="G22" s="31" t="s">
        <v>16</v>
      </c>
      <c r="H22" s="32">
        <f>IF(C20&lt;=25%,D20,MIN(E20:F20))</f>
        <v>1415.72</v>
      </c>
    </row>
    <row r="23" spans="1:11">
      <c r="B23" s="25"/>
      <c r="C23" s="25"/>
      <c r="D23" s="141"/>
      <c r="E23" s="141"/>
      <c r="F23" s="33"/>
      <c r="G23" s="4" t="s">
        <v>17</v>
      </c>
      <c r="H23" s="24">
        <f>ROUND(H22,2)*D3</f>
        <v>14157.2</v>
      </c>
    </row>
    <row r="24" spans="1:11">
      <c r="B24" s="29"/>
      <c r="C24" s="29"/>
      <c r="D24" s="18"/>
      <c r="E24" s="18"/>
    </row>
    <row r="26" spans="1:11" ht="12.75" customHeight="1">
      <c r="A26" s="142" t="s">
        <v>18</v>
      </c>
      <c r="B26" s="142"/>
      <c r="C26" s="142"/>
      <c r="D26" s="142"/>
      <c r="E26" s="142"/>
      <c r="F26" s="142"/>
      <c r="G26" s="142"/>
      <c r="H26" s="142"/>
      <c r="I26" s="142"/>
    </row>
    <row r="27" spans="1:11" ht="12.75" customHeight="1">
      <c r="A27" s="142" t="s">
        <v>19</v>
      </c>
      <c r="B27" s="142"/>
      <c r="C27" s="142"/>
      <c r="D27" s="142"/>
      <c r="E27" s="142"/>
      <c r="F27" s="142"/>
      <c r="G27" s="142"/>
      <c r="H27" s="142"/>
      <c r="I27" s="142"/>
    </row>
    <row r="28" spans="1:11" ht="12.75" customHeight="1">
      <c r="A28" s="142" t="s">
        <v>20</v>
      </c>
      <c r="B28" s="142"/>
      <c r="C28" s="142"/>
      <c r="D28" s="142"/>
      <c r="E28" s="142"/>
      <c r="F28" s="142"/>
      <c r="G28" s="142"/>
      <c r="H28" s="142"/>
      <c r="I28" s="142"/>
    </row>
    <row r="29" spans="1:11" ht="12.75" customHeight="1">
      <c r="A29" s="142" t="s">
        <v>21</v>
      </c>
      <c r="B29" s="142"/>
      <c r="C29" s="142"/>
      <c r="D29" s="142"/>
      <c r="E29" s="142"/>
      <c r="F29" s="142"/>
      <c r="G29" s="142"/>
      <c r="H29" s="142"/>
      <c r="I29" s="142"/>
    </row>
    <row r="30" spans="1:11" ht="12.75" customHeight="1">
      <c r="A30" s="142" t="s">
        <v>22</v>
      </c>
      <c r="B30" s="142"/>
      <c r="C30" s="142"/>
      <c r="D30" s="142"/>
      <c r="E30" s="142"/>
      <c r="F30" s="142"/>
      <c r="G30" s="142"/>
      <c r="H30" s="142"/>
      <c r="I30" s="142"/>
    </row>
    <row r="31" spans="1:11" ht="12.75" customHeight="1">
      <c r="A31" s="142" t="s">
        <v>23</v>
      </c>
      <c r="B31" s="142"/>
      <c r="C31" s="142"/>
      <c r="D31" s="142"/>
      <c r="E31" s="142"/>
      <c r="F31" s="142"/>
      <c r="G31" s="142"/>
      <c r="H31" s="142"/>
      <c r="I31" s="142"/>
    </row>
    <row r="32" spans="1:11" ht="24.75" customHeight="1">
      <c r="A32" s="143" t="s">
        <v>24</v>
      </c>
      <c r="B32" s="143"/>
      <c r="C32" s="143"/>
      <c r="D32" s="143"/>
      <c r="E32" s="143"/>
      <c r="F32" s="143"/>
      <c r="G32" s="143"/>
      <c r="H32" s="143"/>
      <c r="I32" s="143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zoomScaleNormal="100" workbookViewId="0">
      <selection activeCell="H6" sqref="H6"/>
    </sheetView>
  </sheetViews>
  <sheetFormatPr defaultColWidth="9.140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1024" width="9.140625" style="1"/>
  </cols>
  <sheetData>
    <row r="1" spans="1:9" ht="15.75">
      <c r="A1" s="134" t="s">
        <v>0</v>
      </c>
      <c r="B1" s="134"/>
      <c r="C1" s="134"/>
      <c r="D1" s="134"/>
      <c r="E1" s="134"/>
      <c r="F1" s="134"/>
      <c r="G1" s="134"/>
      <c r="H1" s="134"/>
      <c r="I1" s="134"/>
    </row>
    <row r="2" spans="1:9" ht="25.5">
      <c r="A2" s="135" t="s">
        <v>65</v>
      </c>
      <c r="B2" s="2" t="s">
        <v>1</v>
      </c>
      <c r="C2" s="2" t="s">
        <v>2</v>
      </c>
      <c r="D2" s="2" t="s">
        <v>3</v>
      </c>
      <c r="E2" s="3" t="s">
        <v>4</v>
      </c>
      <c r="F2" s="3" t="s">
        <v>5</v>
      </c>
      <c r="G2" s="2" t="s">
        <v>6</v>
      </c>
      <c r="H2" s="4" t="s">
        <v>7</v>
      </c>
      <c r="I2" s="5" t="s">
        <v>8</v>
      </c>
    </row>
    <row r="3" spans="1:9" ht="12.75" customHeight="1">
      <c r="A3" s="135"/>
      <c r="B3" s="136" t="s">
        <v>47</v>
      </c>
      <c r="C3" s="137" t="s">
        <v>33</v>
      </c>
      <c r="D3" s="138">
        <v>1</v>
      </c>
      <c r="E3" s="139">
        <f>IF(C20&lt;=25%,D20,MIN(E20:F20))</f>
        <v>1415.72</v>
      </c>
      <c r="F3" s="139">
        <f>MIN(H3:H17)</f>
        <v>890</v>
      </c>
      <c r="G3" s="6" t="s">
        <v>34</v>
      </c>
      <c r="H3" s="7">
        <v>1817.81</v>
      </c>
      <c r="I3" s="8">
        <f t="shared" ref="I3:I17" si="0">IF(H3="","",(IF($C$20&lt;25%,"N/A",IF(H3&lt;=($D$20+$A$20),H3,"Descartado"))))</f>
        <v>1817.81</v>
      </c>
    </row>
    <row r="4" spans="1:9">
      <c r="A4" s="135"/>
      <c r="B4" s="136"/>
      <c r="C4" s="137"/>
      <c r="D4" s="138"/>
      <c r="E4" s="139"/>
      <c r="F4" s="139"/>
      <c r="G4" s="6" t="s">
        <v>35</v>
      </c>
      <c r="H4" s="7">
        <v>1539.36</v>
      </c>
      <c r="I4" s="8">
        <f t="shared" si="0"/>
        <v>1539.36</v>
      </c>
    </row>
    <row r="5" spans="1:9">
      <c r="A5" s="135"/>
      <c r="B5" s="136"/>
      <c r="C5" s="137"/>
      <c r="D5" s="138"/>
      <c r="E5" s="139"/>
      <c r="F5" s="139"/>
      <c r="G5" s="6" t="s">
        <v>163</v>
      </c>
      <c r="H5" s="7">
        <v>890</v>
      </c>
      <c r="I5" s="8">
        <f t="shared" si="0"/>
        <v>890</v>
      </c>
    </row>
    <row r="6" spans="1:9">
      <c r="A6" s="135"/>
      <c r="B6" s="136"/>
      <c r="C6" s="137"/>
      <c r="D6" s="138"/>
      <c r="E6" s="139"/>
      <c r="F6" s="139"/>
      <c r="G6" s="6"/>
      <c r="H6" s="7"/>
      <c r="I6" s="8" t="str">
        <f t="shared" si="0"/>
        <v/>
      </c>
    </row>
    <row r="7" spans="1:9">
      <c r="A7" s="135"/>
      <c r="B7" s="136"/>
      <c r="C7" s="137"/>
      <c r="D7" s="138"/>
      <c r="E7" s="139"/>
      <c r="F7" s="139"/>
      <c r="G7" s="6"/>
      <c r="H7" s="7"/>
      <c r="I7" s="8" t="str">
        <f t="shared" si="0"/>
        <v/>
      </c>
    </row>
    <row r="8" spans="1:9">
      <c r="A8" s="135"/>
      <c r="B8" s="136"/>
      <c r="C8" s="137"/>
      <c r="D8" s="138"/>
      <c r="E8" s="139"/>
      <c r="F8" s="139"/>
      <c r="G8" s="6"/>
      <c r="H8" s="7"/>
      <c r="I8" s="8" t="str">
        <f t="shared" si="0"/>
        <v/>
      </c>
    </row>
    <row r="9" spans="1:9">
      <c r="A9" s="135"/>
      <c r="B9" s="136"/>
      <c r="C9" s="137"/>
      <c r="D9" s="138"/>
      <c r="E9" s="139"/>
      <c r="F9" s="139"/>
      <c r="G9" s="6"/>
      <c r="H9" s="7"/>
      <c r="I9" s="8" t="str">
        <f t="shared" si="0"/>
        <v/>
      </c>
    </row>
    <row r="10" spans="1:9">
      <c r="A10" s="135"/>
      <c r="B10" s="136"/>
      <c r="C10" s="137"/>
      <c r="D10" s="138"/>
      <c r="E10" s="139"/>
      <c r="F10" s="139"/>
      <c r="G10" s="6"/>
      <c r="H10" s="7"/>
      <c r="I10" s="8" t="str">
        <f t="shared" si="0"/>
        <v/>
      </c>
    </row>
    <row r="11" spans="1:9">
      <c r="A11" s="135"/>
      <c r="B11" s="136"/>
      <c r="C11" s="137"/>
      <c r="D11" s="138"/>
      <c r="E11" s="139"/>
      <c r="F11" s="139"/>
      <c r="G11" s="6"/>
      <c r="H11" s="7"/>
      <c r="I11" s="8" t="str">
        <f t="shared" si="0"/>
        <v/>
      </c>
    </row>
    <row r="12" spans="1:9">
      <c r="A12" s="135"/>
      <c r="B12" s="136"/>
      <c r="C12" s="137"/>
      <c r="D12" s="138"/>
      <c r="E12" s="139"/>
      <c r="F12" s="139"/>
      <c r="G12" s="6"/>
      <c r="H12" s="7"/>
      <c r="I12" s="8" t="str">
        <f t="shared" si="0"/>
        <v/>
      </c>
    </row>
    <row r="13" spans="1:9">
      <c r="A13" s="135"/>
      <c r="B13" s="136"/>
      <c r="C13" s="137"/>
      <c r="D13" s="138"/>
      <c r="E13" s="139"/>
      <c r="F13" s="139"/>
      <c r="G13" s="6"/>
      <c r="H13" s="7"/>
      <c r="I13" s="8" t="str">
        <f t="shared" si="0"/>
        <v/>
      </c>
    </row>
    <row r="14" spans="1:9">
      <c r="A14" s="135"/>
      <c r="B14" s="136"/>
      <c r="C14" s="137"/>
      <c r="D14" s="138"/>
      <c r="E14" s="139"/>
      <c r="F14" s="139"/>
      <c r="G14" s="6"/>
      <c r="H14" s="7"/>
      <c r="I14" s="8" t="str">
        <f t="shared" si="0"/>
        <v/>
      </c>
    </row>
    <row r="15" spans="1:9">
      <c r="A15" s="135"/>
      <c r="B15" s="136"/>
      <c r="C15" s="137"/>
      <c r="D15" s="138"/>
      <c r="E15" s="139"/>
      <c r="F15" s="139"/>
      <c r="G15" s="6"/>
      <c r="H15" s="7"/>
      <c r="I15" s="8" t="str">
        <f t="shared" si="0"/>
        <v/>
      </c>
    </row>
    <row r="16" spans="1:9">
      <c r="A16" s="135"/>
      <c r="B16" s="136"/>
      <c r="C16" s="137"/>
      <c r="D16" s="138"/>
      <c r="E16" s="139"/>
      <c r="F16" s="139"/>
      <c r="G16" s="6"/>
      <c r="H16" s="7"/>
      <c r="I16" s="8" t="str">
        <f t="shared" si="0"/>
        <v/>
      </c>
    </row>
    <row r="17" spans="1:11">
      <c r="A17" s="135"/>
      <c r="B17" s="136"/>
      <c r="C17" s="137"/>
      <c r="D17" s="138"/>
      <c r="E17" s="139"/>
      <c r="F17" s="139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9</v>
      </c>
      <c r="B19" s="5" t="s">
        <v>10</v>
      </c>
      <c r="C19" s="4" t="s">
        <v>11</v>
      </c>
      <c r="D19" s="16" t="s">
        <v>12</v>
      </c>
      <c r="E19" s="17" t="s">
        <v>13</v>
      </c>
      <c r="F19" s="16" t="s">
        <v>14</v>
      </c>
      <c r="G19" s="140" t="s">
        <v>15</v>
      </c>
      <c r="H19" s="140"/>
      <c r="I19" s="18"/>
    </row>
    <row r="20" spans="1:11">
      <c r="A20" s="19">
        <f>IF(B20&lt;2,"N/A",(STDEV(H3:H17)))</f>
        <v>476.10121616451812</v>
      </c>
      <c r="B20" s="19">
        <f>COUNT(H3:H17)</f>
        <v>3</v>
      </c>
      <c r="C20" s="20">
        <f>IF(B20&lt;2,"N/A",(A20/D20))</f>
        <v>0.33629617167555598</v>
      </c>
      <c r="D20" s="21">
        <f>ROUND(AVERAGE(H3:H17),2)</f>
        <v>1415.72</v>
      </c>
      <c r="E20" s="22">
        <f>IFERROR(ROUND(IF(B20&lt;2,"N/A",(IF(C20&lt;=25%,"N/A",AVERAGE(I3:I17)))),2),"N/A")</f>
        <v>1415.72</v>
      </c>
      <c r="F20" s="22">
        <f>ROUND(MEDIAN(H3:H17),2)</f>
        <v>1539.36</v>
      </c>
      <c r="G20" s="23" t="str">
        <f>INDEX(G3:G17,MATCH(H20,H3:H17,0))</f>
        <v>SITELBRA SISTEMA DE TELECOMUNICAÇÕES DO BRASIL LTDA</v>
      </c>
      <c r="H20" s="24">
        <f>MIN(H3:H17)</f>
        <v>890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141"/>
      <c r="E22" s="141"/>
      <c r="F22" s="30"/>
      <c r="G22" s="31" t="s">
        <v>16</v>
      </c>
      <c r="H22" s="32">
        <f>IF(C20&lt;=25%,D20,MIN(E20:F20))</f>
        <v>1415.72</v>
      </c>
    </row>
    <row r="23" spans="1:11">
      <c r="B23" s="25"/>
      <c r="C23" s="25"/>
      <c r="D23" s="141"/>
      <c r="E23" s="141"/>
      <c r="F23" s="33"/>
      <c r="G23" s="4" t="s">
        <v>17</v>
      </c>
      <c r="H23" s="24">
        <f>ROUND(H22,2)*D3</f>
        <v>1415.72</v>
      </c>
    </row>
    <row r="24" spans="1:11">
      <c r="B24" s="29"/>
      <c r="C24" s="29"/>
      <c r="D24" s="18"/>
      <c r="E24" s="18"/>
    </row>
    <row r="26" spans="1:11" ht="12.75" customHeight="1">
      <c r="A26" s="142" t="s">
        <v>18</v>
      </c>
      <c r="B26" s="142"/>
      <c r="C26" s="142"/>
      <c r="D26" s="142"/>
      <c r="E26" s="142"/>
      <c r="F26" s="142"/>
      <c r="G26" s="142"/>
      <c r="H26" s="142"/>
      <c r="I26" s="142"/>
    </row>
    <row r="27" spans="1:11" ht="12.75" customHeight="1">
      <c r="A27" s="142" t="s">
        <v>19</v>
      </c>
      <c r="B27" s="142"/>
      <c r="C27" s="142"/>
      <c r="D27" s="142"/>
      <c r="E27" s="142"/>
      <c r="F27" s="142"/>
      <c r="G27" s="142"/>
      <c r="H27" s="142"/>
      <c r="I27" s="142"/>
    </row>
    <row r="28" spans="1:11" ht="12.75" customHeight="1">
      <c r="A28" s="142" t="s">
        <v>20</v>
      </c>
      <c r="B28" s="142"/>
      <c r="C28" s="142"/>
      <c r="D28" s="142"/>
      <c r="E28" s="142"/>
      <c r="F28" s="142"/>
      <c r="G28" s="142"/>
      <c r="H28" s="142"/>
      <c r="I28" s="142"/>
    </row>
    <row r="29" spans="1:11" ht="12.75" customHeight="1">
      <c r="A29" s="142" t="s">
        <v>21</v>
      </c>
      <c r="B29" s="142"/>
      <c r="C29" s="142"/>
      <c r="D29" s="142"/>
      <c r="E29" s="142"/>
      <c r="F29" s="142"/>
      <c r="G29" s="142"/>
      <c r="H29" s="142"/>
      <c r="I29" s="142"/>
    </row>
    <row r="30" spans="1:11" ht="12.75" customHeight="1">
      <c r="A30" s="142" t="s">
        <v>22</v>
      </c>
      <c r="B30" s="142"/>
      <c r="C30" s="142"/>
      <c r="D30" s="142"/>
      <c r="E30" s="142"/>
      <c r="F30" s="142"/>
      <c r="G30" s="142"/>
      <c r="H30" s="142"/>
      <c r="I30" s="142"/>
    </row>
    <row r="31" spans="1:11" ht="12.75" customHeight="1">
      <c r="A31" s="142" t="s">
        <v>23</v>
      </c>
      <c r="B31" s="142"/>
      <c r="C31" s="142"/>
      <c r="D31" s="142"/>
      <c r="E31" s="142"/>
      <c r="F31" s="142"/>
      <c r="G31" s="142"/>
      <c r="H31" s="142"/>
      <c r="I31" s="142"/>
    </row>
    <row r="32" spans="1:11" ht="24.75" customHeight="1">
      <c r="A32" s="143" t="s">
        <v>24</v>
      </c>
      <c r="B32" s="143"/>
      <c r="C32" s="143"/>
      <c r="D32" s="143"/>
      <c r="E32" s="143"/>
      <c r="F32" s="143"/>
      <c r="G32" s="143"/>
      <c r="H32" s="143"/>
      <c r="I32" s="143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zoomScaleNormal="100" workbookViewId="0">
      <selection activeCell="H6" sqref="H6"/>
    </sheetView>
  </sheetViews>
  <sheetFormatPr defaultColWidth="9.140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1024" width="9.140625" style="1"/>
  </cols>
  <sheetData>
    <row r="1" spans="1:9" ht="15.75">
      <c r="A1" s="134" t="s">
        <v>0</v>
      </c>
      <c r="B1" s="134"/>
      <c r="C1" s="134"/>
      <c r="D1" s="134"/>
      <c r="E1" s="134"/>
      <c r="F1" s="134"/>
      <c r="G1" s="134"/>
      <c r="H1" s="134"/>
      <c r="I1" s="134"/>
    </row>
    <row r="2" spans="1:9" ht="25.5">
      <c r="A2" s="135" t="s">
        <v>65</v>
      </c>
      <c r="B2" s="2" t="s">
        <v>1</v>
      </c>
      <c r="C2" s="2" t="s">
        <v>2</v>
      </c>
      <c r="D2" s="2" t="s">
        <v>3</v>
      </c>
      <c r="E2" s="3" t="s">
        <v>4</v>
      </c>
      <c r="F2" s="3" t="s">
        <v>5</v>
      </c>
      <c r="G2" s="2" t="s">
        <v>6</v>
      </c>
      <c r="H2" s="4" t="s">
        <v>7</v>
      </c>
      <c r="I2" s="5" t="s">
        <v>8</v>
      </c>
    </row>
    <row r="3" spans="1:9" ht="12.75" customHeight="1">
      <c r="A3" s="135"/>
      <c r="B3" s="136" t="s">
        <v>48</v>
      </c>
      <c r="C3" s="137" t="s">
        <v>33</v>
      </c>
      <c r="D3" s="138">
        <v>1</v>
      </c>
      <c r="E3" s="139">
        <f>IF(C20&lt;=25%,D20,MIN(E20:F20))</f>
        <v>1415.72</v>
      </c>
      <c r="F3" s="139">
        <f>MIN(H3:H17)</f>
        <v>890</v>
      </c>
      <c r="G3" s="6" t="s">
        <v>34</v>
      </c>
      <c r="H3" s="7">
        <v>1817.81</v>
      </c>
      <c r="I3" s="8">
        <f t="shared" ref="I3:I17" si="0">IF(H3="","",(IF($C$20&lt;25%,"N/A",IF(H3&lt;=($D$20+$A$20),H3,"Descartado"))))</f>
        <v>1817.81</v>
      </c>
    </row>
    <row r="4" spans="1:9">
      <c r="A4" s="135"/>
      <c r="B4" s="136"/>
      <c r="C4" s="137"/>
      <c r="D4" s="138"/>
      <c r="E4" s="139"/>
      <c r="F4" s="139"/>
      <c r="G4" s="6" t="s">
        <v>35</v>
      </c>
      <c r="H4" s="7">
        <v>1539.36</v>
      </c>
      <c r="I4" s="8">
        <f t="shared" si="0"/>
        <v>1539.36</v>
      </c>
    </row>
    <row r="5" spans="1:9">
      <c r="A5" s="135"/>
      <c r="B5" s="136"/>
      <c r="C5" s="137"/>
      <c r="D5" s="138"/>
      <c r="E5" s="139"/>
      <c r="F5" s="139"/>
      <c r="G5" s="6" t="s">
        <v>163</v>
      </c>
      <c r="H5" s="7">
        <v>890</v>
      </c>
      <c r="I5" s="8">
        <f t="shared" si="0"/>
        <v>890</v>
      </c>
    </row>
    <row r="6" spans="1:9">
      <c r="A6" s="135"/>
      <c r="B6" s="136"/>
      <c r="C6" s="137"/>
      <c r="D6" s="138"/>
      <c r="E6" s="139"/>
      <c r="F6" s="139"/>
      <c r="G6" s="6"/>
      <c r="H6" s="7"/>
      <c r="I6" s="8" t="str">
        <f t="shared" si="0"/>
        <v/>
      </c>
    </row>
    <row r="7" spans="1:9">
      <c r="A7" s="135"/>
      <c r="B7" s="136"/>
      <c r="C7" s="137"/>
      <c r="D7" s="138"/>
      <c r="E7" s="139"/>
      <c r="F7" s="139"/>
      <c r="G7" s="6"/>
      <c r="H7" s="7"/>
      <c r="I7" s="8" t="str">
        <f t="shared" si="0"/>
        <v/>
      </c>
    </row>
    <row r="8" spans="1:9">
      <c r="A8" s="135"/>
      <c r="B8" s="136"/>
      <c r="C8" s="137"/>
      <c r="D8" s="138"/>
      <c r="E8" s="139"/>
      <c r="F8" s="139"/>
      <c r="G8" s="6"/>
      <c r="H8" s="7"/>
      <c r="I8" s="8" t="str">
        <f t="shared" si="0"/>
        <v/>
      </c>
    </row>
    <row r="9" spans="1:9">
      <c r="A9" s="135"/>
      <c r="B9" s="136"/>
      <c r="C9" s="137"/>
      <c r="D9" s="138"/>
      <c r="E9" s="139"/>
      <c r="F9" s="139"/>
      <c r="G9" s="6"/>
      <c r="H9" s="7"/>
      <c r="I9" s="8" t="str">
        <f t="shared" si="0"/>
        <v/>
      </c>
    </row>
    <row r="10" spans="1:9">
      <c r="A10" s="135"/>
      <c r="B10" s="136"/>
      <c r="C10" s="137"/>
      <c r="D10" s="138"/>
      <c r="E10" s="139"/>
      <c r="F10" s="139"/>
      <c r="G10" s="6"/>
      <c r="H10" s="7"/>
      <c r="I10" s="8" t="str">
        <f t="shared" si="0"/>
        <v/>
      </c>
    </row>
    <row r="11" spans="1:9">
      <c r="A11" s="135"/>
      <c r="B11" s="136"/>
      <c r="C11" s="137"/>
      <c r="D11" s="138"/>
      <c r="E11" s="139"/>
      <c r="F11" s="139"/>
      <c r="G11" s="6"/>
      <c r="H11" s="7"/>
      <c r="I11" s="8" t="str">
        <f t="shared" si="0"/>
        <v/>
      </c>
    </row>
    <row r="12" spans="1:9">
      <c r="A12" s="135"/>
      <c r="B12" s="136"/>
      <c r="C12" s="137"/>
      <c r="D12" s="138"/>
      <c r="E12" s="139"/>
      <c r="F12" s="139"/>
      <c r="G12" s="6"/>
      <c r="H12" s="7"/>
      <c r="I12" s="8" t="str">
        <f t="shared" si="0"/>
        <v/>
      </c>
    </row>
    <row r="13" spans="1:9">
      <c r="A13" s="135"/>
      <c r="B13" s="136"/>
      <c r="C13" s="137"/>
      <c r="D13" s="138"/>
      <c r="E13" s="139"/>
      <c r="F13" s="139"/>
      <c r="G13" s="6"/>
      <c r="H13" s="7"/>
      <c r="I13" s="8" t="str">
        <f t="shared" si="0"/>
        <v/>
      </c>
    </row>
    <row r="14" spans="1:9">
      <c r="A14" s="135"/>
      <c r="B14" s="136"/>
      <c r="C14" s="137"/>
      <c r="D14" s="138"/>
      <c r="E14" s="139"/>
      <c r="F14" s="139"/>
      <c r="G14" s="6"/>
      <c r="H14" s="7"/>
      <c r="I14" s="8" t="str">
        <f t="shared" si="0"/>
        <v/>
      </c>
    </row>
    <row r="15" spans="1:9">
      <c r="A15" s="135"/>
      <c r="B15" s="136"/>
      <c r="C15" s="137"/>
      <c r="D15" s="138"/>
      <c r="E15" s="139"/>
      <c r="F15" s="139"/>
      <c r="G15" s="6"/>
      <c r="H15" s="7"/>
      <c r="I15" s="8" t="str">
        <f t="shared" si="0"/>
        <v/>
      </c>
    </row>
    <row r="16" spans="1:9">
      <c r="A16" s="135"/>
      <c r="B16" s="136"/>
      <c r="C16" s="137"/>
      <c r="D16" s="138"/>
      <c r="E16" s="139"/>
      <c r="F16" s="139"/>
      <c r="G16" s="6"/>
      <c r="H16" s="7"/>
      <c r="I16" s="8" t="str">
        <f t="shared" si="0"/>
        <v/>
      </c>
    </row>
    <row r="17" spans="1:11">
      <c r="A17" s="135"/>
      <c r="B17" s="136"/>
      <c r="C17" s="137"/>
      <c r="D17" s="138"/>
      <c r="E17" s="139"/>
      <c r="F17" s="139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9</v>
      </c>
      <c r="B19" s="5" t="s">
        <v>10</v>
      </c>
      <c r="C19" s="4" t="s">
        <v>11</v>
      </c>
      <c r="D19" s="16" t="s">
        <v>12</v>
      </c>
      <c r="E19" s="17" t="s">
        <v>13</v>
      </c>
      <c r="F19" s="16" t="s">
        <v>14</v>
      </c>
      <c r="G19" s="140" t="s">
        <v>15</v>
      </c>
      <c r="H19" s="140"/>
      <c r="I19" s="18"/>
    </row>
    <row r="20" spans="1:11">
      <c r="A20" s="19">
        <f>IF(B20&lt;2,"N/A",(STDEV(H3:H17)))</f>
        <v>476.10121616451812</v>
      </c>
      <c r="B20" s="19">
        <f>COUNT(H3:H17)</f>
        <v>3</v>
      </c>
      <c r="C20" s="20">
        <f>IF(B20&lt;2,"N/A",(A20/D20))</f>
        <v>0.33629617167555598</v>
      </c>
      <c r="D20" s="21">
        <f>ROUND(AVERAGE(H3:H17),2)</f>
        <v>1415.72</v>
      </c>
      <c r="E20" s="22">
        <f>IFERROR(ROUND(IF(B20&lt;2,"N/A",(IF(C20&lt;=25%,"N/A",AVERAGE(I3:I17)))),2),"N/A")</f>
        <v>1415.72</v>
      </c>
      <c r="F20" s="22">
        <f>ROUND(MEDIAN(H3:H17),2)</f>
        <v>1539.36</v>
      </c>
      <c r="G20" s="23" t="str">
        <f>INDEX(G3:G17,MATCH(H20,H3:H17,0))</f>
        <v>SITELBRA SISTEMA DE TELECOMUNICAÇÕES DO BRASIL LTDA</v>
      </c>
      <c r="H20" s="24">
        <f>MIN(H3:H17)</f>
        <v>890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141"/>
      <c r="E22" s="141"/>
      <c r="F22" s="30"/>
      <c r="G22" s="31" t="s">
        <v>16</v>
      </c>
      <c r="H22" s="32">
        <f>IF(C20&lt;=25%,D20,MIN(E20:F20))</f>
        <v>1415.72</v>
      </c>
    </row>
    <row r="23" spans="1:11">
      <c r="B23" s="25"/>
      <c r="C23" s="25"/>
      <c r="D23" s="141"/>
      <c r="E23" s="141"/>
      <c r="F23" s="33"/>
      <c r="G23" s="4" t="s">
        <v>17</v>
      </c>
      <c r="H23" s="24">
        <f>ROUND(H22,2)*D3</f>
        <v>1415.72</v>
      </c>
    </row>
    <row r="24" spans="1:11">
      <c r="B24" s="29"/>
      <c r="C24" s="29"/>
      <c r="D24" s="18"/>
      <c r="E24" s="18"/>
    </row>
    <row r="26" spans="1:11" ht="12.75" customHeight="1">
      <c r="A26" s="142" t="s">
        <v>18</v>
      </c>
      <c r="B26" s="142"/>
      <c r="C26" s="142"/>
      <c r="D26" s="142"/>
      <c r="E26" s="142"/>
      <c r="F26" s="142"/>
      <c r="G26" s="142"/>
      <c r="H26" s="142"/>
      <c r="I26" s="142"/>
    </row>
    <row r="27" spans="1:11" ht="12.75" customHeight="1">
      <c r="A27" s="142" t="s">
        <v>19</v>
      </c>
      <c r="B27" s="142"/>
      <c r="C27" s="142"/>
      <c r="D27" s="142"/>
      <c r="E27" s="142"/>
      <c r="F27" s="142"/>
      <c r="G27" s="142"/>
      <c r="H27" s="142"/>
      <c r="I27" s="142"/>
    </row>
    <row r="28" spans="1:11" ht="12.75" customHeight="1">
      <c r="A28" s="142" t="s">
        <v>20</v>
      </c>
      <c r="B28" s="142"/>
      <c r="C28" s="142"/>
      <c r="D28" s="142"/>
      <c r="E28" s="142"/>
      <c r="F28" s="142"/>
      <c r="G28" s="142"/>
      <c r="H28" s="142"/>
      <c r="I28" s="142"/>
    </row>
    <row r="29" spans="1:11" ht="12.75" customHeight="1">
      <c r="A29" s="142" t="s">
        <v>21</v>
      </c>
      <c r="B29" s="142"/>
      <c r="C29" s="142"/>
      <c r="D29" s="142"/>
      <c r="E29" s="142"/>
      <c r="F29" s="142"/>
      <c r="G29" s="142"/>
      <c r="H29" s="142"/>
      <c r="I29" s="142"/>
    </row>
    <row r="30" spans="1:11" ht="12.75" customHeight="1">
      <c r="A30" s="142" t="s">
        <v>22</v>
      </c>
      <c r="B30" s="142"/>
      <c r="C30" s="142"/>
      <c r="D30" s="142"/>
      <c r="E30" s="142"/>
      <c r="F30" s="142"/>
      <c r="G30" s="142"/>
      <c r="H30" s="142"/>
      <c r="I30" s="142"/>
    </row>
    <row r="31" spans="1:11" ht="12.75" customHeight="1">
      <c r="A31" s="142" t="s">
        <v>23</v>
      </c>
      <c r="B31" s="142"/>
      <c r="C31" s="142"/>
      <c r="D31" s="142"/>
      <c r="E31" s="142"/>
      <c r="F31" s="142"/>
      <c r="G31" s="142"/>
      <c r="H31" s="142"/>
      <c r="I31" s="142"/>
    </row>
    <row r="32" spans="1:11" ht="24.75" customHeight="1">
      <c r="A32" s="143" t="s">
        <v>24</v>
      </c>
      <c r="B32" s="143"/>
      <c r="C32" s="143"/>
      <c r="D32" s="143"/>
      <c r="E32" s="143"/>
      <c r="F32" s="143"/>
      <c r="G32" s="143"/>
      <c r="H32" s="143"/>
      <c r="I32" s="143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zoomScaleNormal="100" workbookViewId="0">
      <selection activeCell="H6" sqref="H6"/>
    </sheetView>
  </sheetViews>
  <sheetFormatPr defaultColWidth="9.140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1024" width="9.140625" style="1"/>
  </cols>
  <sheetData>
    <row r="1" spans="1:9" ht="15.75">
      <c r="A1" s="134" t="s">
        <v>0</v>
      </c>
      <c r="B1" s="134"/>
      <c r="C1" s="134"/>
      <c r="D1" s="134"/>
      <c r="E1" s="134"/>
      <c r="F1" s="134"/>
      <c r="G1" s="134"/>
      <c r="H1" s="134"/>
      <c r="I1" s="134"/>
    </row>
    <row r="2" spans="1:9" ht="25.5">
      <c r="A2" s="135" t="s">
        <v>65</v>
      </c>
      <c r="B2" s="2" t="s">
        <v>1</v>
      </c>
      <c r="C2" s="2" t="s">
        <v>2</v>
      </c>
      <c r="D2" s="2" t="s">
        <v>3</v>
      </c>
      <c r="E2" s="3" t="s">
        <v>4</v>
      </c>
      <c r="F2" s="3" t="s">
        <v>5</v>
      </c>
      <c r="G2" s="2" t="s">
        <v>6</v>
      </c>
      <c r="H2" s="4" t="s">
        <v>7</v>
      </c>
      <c r="I2" s="5" t="s">
        <v>8</v>
      </c>
    </row>
    <row r="3" spans="1:9" ht="12.75" customHeight="1">
      <c r="A3" s="135"/>
      <c r="B3" s="136" t="s">
        <v>49</v>
      </c>
      <c r="C3" s="137" t="s">
        <v>33</v>
      </c>
      <c r="D3" s="138">
        <v>136</v>
      </c>
      <c r="E3" s="139">
        <f>IF(C20&lt;=25%,D20,MIN(E20:F20))</f>
        <v>433.27</v>
      </c>
      <c r="F3" s="139">
        <f>MIN(H3:H17)</f>
        <v>250</v>
      </c>
      <c r="G3" s="6" t="s">
        <v>34</v>
      </c>
      <c r="H3" s="7">
        <v>250</v>
      </c>
      <c r="I3" s="8">
        <f t="shared" ref="I3:I17" si="0">IF(H3="","",(IF($C$20&lt;25%,"N/A",IF(H3&lt;=($D$20+$A$20),H3,"Descartado"))))</f>
        <v>250</v>
      </c>
    </row>
    <row r="4" spans="1:9">
      <c r="A4" s="135"/>
      <c r="B4" s="136"/>
      <c r="C4" s="137"/>
      <c r="D4" s="138"/>
      <c r="E4" s="139"/>
      <c r="F4" s="139"/>
      <c r="G4" s="6" t="s">
        <v>35</v>
      </c>
      <c r="H4" s="7">
        <v>489.8</v>
      </c>
      <c r="I4" s="8">
        <f t="shared" si="0"/>
        <v>489.8</v>
      </c>
    </row>
    <row r="5" spans="1:9">
      <c r="A5" s="135"/>
      <c r="B5" s="136"/>
      <c r="C5" s="137"/>
      <c r="D5" s="138"/>
      <c r="E5" s="139"/>
      <c r="F5" s="139"/>
      <c r="G5" s="6" t="s">
        <v>163</v>
      </c>
      <c r="H5" s="7">
        <v>560</v>
      </c>
      <c r="I5" s="8">
        <f t="shared" si="0"/>
        <v>560</v>
      </c>
    </row>
    <row r="6" spans="1:9">
      <c r="A6" s="135"/>
      <c r="B6" s="136"/>
      <c r="C6" s="137"/>
      <c r="D6" s="138"/>
      <c r="E6" s="139"/>
      <c r="F6" s="139"/>
      <c r="G6" s="6"/>
      <c r="H6" s="7"/>
      <c r="I6" s="8" t="str">
        <f t="shared" si="0"/>
        <v/>
      </c>
    </row>
    <row r="7" spans="1:9">
      <c r="A7" s="135"/>
      <c r="B7" s="136"/>
      <c r="C7" s="137"/>
      <c r="D7" s="138"/>
      <c r="E7" s="139"/>
      <c r="F7" s="139"/>
      <c r="G7" s="6"/>
      <c r="H7" s="7"/>
      <c r="I7" s="8" t="str">
        <f t="shared" si="0"/>
        <v/>
      </c>
    </row>
    <row r="8" spans="1:9">
      <c r="A8" s="135"/>
      <c r="B8" s="136"/>
      <c r="C8" s="137"/>
      <c r="D8" s="138"/>
      <c r="E8" s="139"/>
      <c r="F8" s="139"/>
      <c r="G8" s="6"/>
      <c r="H8" s="7"/>
      <c r="I8" s="8" t="str">
        <f t="shared" si="0"/>
        <v/>
      </c>
    </row>
    <row r="9" spans="1:9">
      <c r="A9" s="135"/>
      <c r="B9" s="136"/>
      <c r="C9" s="137"/>
      <c r="D9" s="138"/>
      <c r="E9" s="139"/>
      <c r="F9" s="139"/>
      <c r="G9" s="6"/>
      <c r="H9" s="7"/>
      <c r="I9" s="8" t="str">
        <f t="shared" si="0"/>
        <v/>
      </c>
    </row>
    <row r="10" spans="1:9">
      <c r="A10" s="135"/>
      <c r="B10" s="136"/>
      <c r="C10" s="137"/>
      <c r="D10" s="138"/>
      <c r="E10" s="139"/>
      <c r="F10" s="139"/>
      <c r="G10" s="6"/>
      <c r="H10" s="7"/>
      <c r="I10" s="8" t="str">
        <f t="shared" si="0"/>
        <v/>
      </c>
    </row>
    <row r="11" spans="1:9">
      <c r="A11" s="135"/>
      <c r="B11" s="136"/>
      <c r="C11" s="137"/>
      <c r="D11" s="138"/>
      <c r="E11" s="139"/>
      <c r="F11" s="139"/>
      <c r="G11" s="6"/>
      <c r="H11" s="7"/>
      <c r="I11" s="8" t="str">
        <f t="shared" si="0"/>
        <v/>
      </c>
    </row>
    <row r="12" spans="1:9">
      <c r="A12" s="135"/>
      <c r="B12" s="136"/>
      <c r="C12" s="137"/>
      <c r="D12" s="138"/>
      <c r="E12" s="139"/>
      <c r="F12" s="139"/>
      <c r="G12" s="6"/>
      <c r="H12" s="7"/>
      <c r="I12" s="8" t="str">
        <f t="shared" si="0"/>
        <v/>
      </c>
    </row>
    <row r="13" spans="1:9">
      <c r="A13" s="135"/>
      <c r="B13" s="136"/>
      <c r="C13" s="137"/>
      <c r="D13" s="138"/>
      <c r="E13" s="139"/>
      <c r="F13" s="139"/>
      <c r="G13" s="6"/>
      <c r="H13" s="7"/>
      <c r="I13" s="8" t="str">
        <f t="shared" si="0"/>
        <v/>
      </c>
    </row>
    <row r="14" spans="1:9">
      <c r="A14" s="135"/>
      <c r="B14" s="136"/>
      <c r="C14" s="137"/>
      <c r="D14" s="138"/>
      <c r="E14" s="139"/>
      <c r="F14" s="139"/>
      <c r="G14" s="6"/>
      <c r="H14" s="7"/>
      <c r="I14" s="8" t="str">
        <f t="shared" si="0"/>
        <v/>
      </c>
    </row>
    <row r="15" spans="1:9">
      <c r="A15" s="135"/>
      <c r="B15" s="136"/>
      <c r="C15" s="137"/>
      <c r="D15" s="138"/>
      <c r="E15" s="139"/>
      <c r="F15" s="139"/>
      <c r="G15" s="6"/>
      <c r="H15" s="7"/>
      <c r="I15" s="8" t="str">
        <f t="shared" si="0"/>
        <v/>
      </c>
    </row>
    <row r="16" spans="1:9">
      <c r="A16" s="135"/>
      <c r="B16" s="136"/>
      <c r="C16" s="137"/>
      <c r="D16" s="138"/>
      <c r="E16" s="139"/>
      <c r="F16" s="139"/>
      <c r="G16" s="6"/>
      <c r="H16" s="7"/>
      <c r="I16" s="8" t="str">
        <f t="shared" si="0"/>
        <v/>
      </c>
    </row>
    <row r="17" spans="1:11">
      <c r="A17" s="135"/>
      <c r="B17" s="136"/>
      <c r="C17" s="137"/>
      <c r="D17" s="138"/>
      <c r="E17" s="139"/>
      <c r="F17" s="139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9</v>
      </c>
      <c r="B19" s="5" t="s">
        <v>10</v>
      </c>
      <c r="C19" s="4" t="s">
        <v>11</v>
      </c>
      <c r="D19" s="16" t="s">
        <v>12</v>
      </c>
      <c r="E19" s="17" t="s">
        <v>13</v>
      </c>
      <c r="F19" s="16" t="s">
        <v>14</v>
      </c>
      <c r="G19" s="140" t="s">
        <v>15</v>
      </c>
      <c r="H19" s="140"/>
      <c r="I19" s="18"/>
    </row>
    <row r="20" spans="1:11">
      <c r="A20" s="19">
        <f>IF(B20&lt;2,"N/A",(STDEV(H3:H17)))</f>
        <v>162.54849532780474</v>
      </c>
      <c r="B20" s="19">
        <f>COUNT(H3:H17)</f>
        <v>3</v>
      </c>
      <c r="C20" s="20">
        <f>IF(B20&lt;2,"N/A",(A20/D20))</f>
        <v>0.37516674435757091</v>
      </c>
      <c r="D20" s="21">
        <f>ROUND(AVERAGE(H3:H17),2)</f>
        <v>433.27</v>
      </c>
      <c r="E20" s="22">
        <f>IFERROR(ROUND(IF(B20&lt;2,"N/A",(IF(C20&lt;=25%,"N/A",AVERAGE(I3:I17)))),2),"N/A")</f>
        <v>433.27</v>
      </c>
      <c r="F20" s="22">
        <f>ROUND(MEDIAN(H3:H17),2)</f>
        <v>489.8</v>
      </c>
      <c r="G20" s="23" t="str">
        <f>INDEX(G3:G17,MATCH(H20,H3:H17,0))</f>
        <v>OI S/A</v>
      </c>
      <c r="H20" s="24">
        <f>MIN(H3:H17)</f>
        <v>250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141"/>
      <c r="E22" s="141"/>
      <c r="F22" s="30"/>
      <c r="G22" s="31" t="s">
        <v>16</v>
      </c>
      <c r="H22" s="32">
        <f>IF(C20&lt;=25%,D20,MIN(E20:F20))</f>
        <v>433.27</v>
      </c>
    </row>
    <row r="23" spans="1:11">
      <c r="B23" s="25"/>
      <c r="C23" s="25"/>
      <c r="D23" s="141"/>
      <c r="E23" s="141"/>
      <c r="F23" s="33"/>
      <c r="G23" s="4" t="s">
        <v>17</v>
      </c>
      <c r="H23" s="24">
        <f>ROUND(H22,2)*D3</f>
        <v>58924.72</v>
      </c>
    </row>
    <row r="24" spans="1:11">
      <c r="B24" s="29"/>
      <c r="C24" s="29"/>
      <c r="D24" s="18"/>
      <c r="E24" s="18"/>
    </row>
    <row r="26" spans="1:11" ht="12.75" customHeight="1">
      <c r="A26" s="142" t="s">
        <v>18</v>
      </c>
      <c r="B26" s="142"/>
      <c r="C26" s="142"/>
      <c r="D26" s="142"/>
      <c r="E26" s="142"/>
      <c r="F26" s="142"/>
      <c r="G26" s="142"/>
      <c r="H26" s="142"/>
      <c r="I26" s="142"/>
    </row>
    <row r="27" spans="1:11" ht="12.75" customHeight="1">
      <c r="A27" s="142" t="s">
        <v>19</v>
      </c>
      <c r="B27" s="142"/>
      <c r="C27" s="142"/>
      <c r="D27" s="142"/>
      <c r="E27" s="142"/>
      <c r="F27" s="142"/>
      <c r="G27" s="142"/>
      <c r="H27" s="142"/>
      <c r="I27" s="142"/>
    </row>
    <row r="28" spans="1:11" ht="12.75" customHeight="1">
      <c r="A28" s="142" t="s">
        <v>20</v>
      </c>
      <c r="B28" s="142"/>
      <c r="C28" s="142"/>
      <c r="D28" s="142"/>
      <c r="E28" s="142"/>
      <c r="F28" s="142"/>
      <c r="G28" s="142"/>
      <c r="H28" s="142"/>
      <c r="I28" s="142"/>
    </row>
    <row r="29" spans="1:11" ht="12.75" customHeight="1">
      <c r="A29" s="142" t="s">
        <v>21</v>
      </c>
      <c r="B29" s="142"/>
      <c r="C29" s="142"/>
      <c r="D29" s="142"/>
      <c r="E29" s="142"/>
      <c r="F29" s="142"/>
      <c r="G29" s="142"/>
      <c r="H29" s="142"/>
      <c r="I29" s="142"/>
    </row>
    <row r="30" spans="1:11" ht="12.75" customHeight="1">
      <c r="A30" s="142" t="s">
        <v>22</v>
      </c>
      <c r="B30" s="142"/>
      <c r="C30" s="142"/>
      <c r="D30" s="142"/>
      <c r="E30" s="142"/>
      <c r="F30" s="142"/>
      <c r="G30" s="142"/>
      <c r="H30" s="142"/>
      <c r="I30" s="142"/>
    </row>
    <row r="31" spans="1:11" ht="12.75" customHeight="1">
      <c r="A31" s="142" t="s">
        <v>23</v>
      </c>
      <c r="B31" s="142"/>
      <c r="C31" s="142"/>
      <c r="D31" s="142"/>
      <c r="E31" s="142"/>
      <c r="F31" s="142"/>
      <c r="G31" s="142"/>
      <c r="H31" s="142"/>
      <c r="I31" s="142"/>
    </row>
    <row r="32" spans="1:11" ht="24.75" customHeight="1">
      <c r="A32" s="143" t="s">
        <v>24</v>
      </c>
      <c r="B32" s="143"/>
      <c r="C32" s="143"/>
      <c r="D32" s="143"/>
      <c r="E32" s="143"/>
      <c r="F32" s="143"/>
      <c r="G32" s="143"/>
      <c r="H32" s="143"/>
      <c r="I32" s="143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zoomScaleNormal="100" workbookViewId="0">
      <selection activeCell="H6" sqref="H6"/>
    </sheetView>
  </sheetViews>
  <sheetFormatPr defaultColWidth="9.140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1024" width="9.140625" style="1"/>
  </cols>
  <sheetData>
    <row r="1" spans="1:9" ht="15.75">
      <c r="A1" s="134" t="s">
        <v>0</v>
      </c>
      <c r="B1" s="134"/>
      <c r="C1" s="134"/>
      <c r="D1" s="134"/>
      <c r="E1" s="134"/>
      <c r="F1" s="134"/>
      <c r="G1" s="134"/>
      <c r="H1" s="134"/>
      <c r="I1" s="134"/>
    </row>
    <row r="2" spans="1:9" ht="25.5">
      <c r="A2" s="135" t="s">
        <v>65</v>
      </c>
      <c r="B2" s="2" t="s">
        <v>1</v>
      </c>
      <c r="C2" s="2" t="s">
        <v>2</v>
      </c>
      <c r="D2" s="2" t="s">
        <v>3</v>
      </c>
      <c r="E2" s="3" t="s">
        <v>4</v>
      </c>
      <c r="F2" s="3" t="s">
        <v>5</v>
      </c>
      <c r="G2" s="2" t="s">
        <v>6</v>
      </c>
      <c r="H2" s="4" t="s">
        <v>7</v>
      </c>
      <c r="I2" s="5" t="s">
        <v>8</v>
      </c>
    </row>
    <row r="3" spans="1:9" ht="12.75" customHeight="1">
      <c r="A3" s="135"/>
      <c r="B3" s="136" t="s">
        <v>50</v>
      </c>
      <c r="C3" s="137" t="s">
        <v>33</v>
      </c>
      <c r="D3" s="138">
        <v>32</v>
      </c>
      <c r="E3" s="139">
        <f>IF(C20&lt;=25%,D20,MIN(E20:F20))</f>
        <v>433.27</v>
      </c>
      <c r="F3" s="139">
        <f>MIN(H3:H17)</f>
        <v>250</v>
      </c>
      <c r="G3" s="6" t="s">
        <v>34</v>
      </c>
      <c r="H3" s="7">
        <v>250</v>
      </c>
      <c r="I3" s="8">
        <f t="shared" ref="I3:I17" si="0">IF(H3="","",(IF($C$20&lt;25%,"N/A",IF(H3&lt;=($D$20+$A$20),H3,"Descartado"))))</f>
        <v>250</v>
      </c>
    </row>
    <row r="4" spans="1:9">
      <c r="A4" s="135"/>
      <c r="B4" s="136"/>
      <c r="C4" s="137"/>
      <c r="D4" s="138"/>
      <c r="E4" s="139"/>
      <c r="F4" s="139"/>
      <c r="G4" s="6" t="s">
        <v>35</v>
      </c>
      <c r="H4" s="7">
        <v>489.8</v>
      </c>
      <c r="I4" s="8">
        <f t="shared" si="0"/>
        <v>489.8</v>
      </c>
    </row>
    <row r="5" spans="1:9">
      <c r="A5" s="135"/>
      <c r="B5" s="136"/>
      <c r="C5" s="137"/>
      <c r="D5" s="138"/>
      <c r="E5" s="139"/>
      <c r="F5" s="139"/>
      <c r="G5" s="6" t="s">
        <v>163</v>
      </c>
      <c r="H5" s="7">
        <v>560</v>
      </c>
      <c r="I5" s="8">
        <f t="shared" si="0"/>
        <v>560</v>
      </c>
    </row>
    <row r="6" spans="1:9">
      <c r="A6" s="135"/>
      <c r="B6" s="136"/>
      <c r="C6" s="137"/>
      <c r="D6" s="138"/>
      <c r="E6" s="139"/>
      <c r="F6" s="139"/>
      <c r="G6" s="6"/>
      <c r="H6" s="7"/>
      <c r="I6" s="8" t="str">
        <f t="shared" si="0"/>
        <v/>
      </c>
    </row>
    <row r="7" spans="1:9">
      <c r="A7" s="135"/>
      <c r="B7" s="136"/>
      <c r="C7" s="137"/>
      <c r="D7" s="138"/>
      <c r="E7" s="139"/>
      <c r="F7" s="139"/>
      <c r="G7" s="6"/>
      <c r="H7" s="7"/>
      <c r="I7" s="8" t="str">
        <f t="shared" si="0"/>
        <v/>
      </c>
    </row>
    <row r="8" spans="1:9">
      <c r="A8" s="135"/>
      <c r="B8" s="136"/>
      <c r="C8" s="137"/>
      <c r="D8" s="138"/>
      <c r="E8" s="139"/>
      <c r="F8" s="139"/>
      <c r="G8" s="6"/>
      <c r="H8" s="7"/>
      <c r="I8" s="8" t="str">
        <f t="shared" si="0"/>
        <v/>
      </c>
    </row>
    <row r="9" spans="1:9">
      <c r="A9" s="135"/>
      <c r="B9" s="136"/>
      <c r="C9" s="137"/>
      <c r="D9" s="138"/>
      <c r="E9" s="139"/>
      <c r="F9" s="139"/>
      <c r="G9" s="6"/>
      <c r="H9" s="7"/>
      <c r="I9" s="8" t="str">
        <f t="shared" si="0"/>
        <v/>
      </c>
    </row>
    <row r="10" spans="1:9">
      <c r="A10" s="135"/>
      <c r="B10" s="136"/>
      <c r="C10" s="137"/>
      <c r="D10" s="138"/>
      <c r="E10" s="139"/>
      <c r="F10" s="139"/>
      <c r="G10" s="6"/>
      <c r="H10" s="7"/>
      <c r="I10" s="8" t="str">
        <f t="shared" si="0"/>
        <v/>
      </c>
    </row>
    <row r="11" spans="1:9">
      <c r="A11" s="135"/>
      <c r="B11" s="136"/>
      <c r="C11" s="137"/>
      <c r="D11" s="138"/>
      <c r="E11" s="139"/>
      <c r="F11" s="139"/>
      <c r="G11" s="6"/>
      <c r="H11" s="7"/>
      <c r="I11" s="8" t="str">
        <f t="shared" si="0"/>
        <v/>
      </c>
    </row>
    <row r="12" spans="1:9">
      <c r="A12" s="135"/>
      <c r="B12" s="136"/>
      <c r="C12" s="137"/>
      <c r="D12" s="138"/>
      <c r="E12" s="139"/>
      <c r="F12" s="139"/>
      <c r="G12" s="6"/>
      <c r="H12" s="7"/>
      <c r="I12" s="8" t="str">
        <f t="shared" si="0"/>
        <v/>
      </c>
    </row>
    <row r="13" spans="1:9">
      <c r="A13" s="135"/>
      <c r="B13" s="136"/>
      <c r="C13" s="137"/>
      <c r="D13" s="138"/>
      <c r="E13" s="139"/>
      <c r="F13" s="139"/>
      <c r="G13" s="6"/>
      <c r="H13" s="7"/>
      <c r="I13" s="8" t="str">
        <f t="shared" si="0"/>
        <v/>
      </c>
    </row>
    <row r="14" spans="1:9">
      <c r="A14" s="135"/>
      <c r="B14" s="136"/>
      <c r="C14" s="137"/>
      <c r="D14" s="138"/>
      <c r="E14" s="139"/>
      <c r="F14" s="139"/>
      <c r="G14" s="6"/>
      <c r="H14" s="7"/>
      <c r="I14" s="8" t="str">
        <f t="shared" si="0"/>
        <v/>
      </c>
    </row>
    <row r="15" spans="1:9">
      <c r="A15" s="135"/>
      <c r="B15" s="136"/>
      <c r="C15" s="137"/>
      <c r="D15" s="138"/>
      <c r="E15" s="139"/>
      <c r="F15" s="139"/>
      <c r="G15" s="6"/>
      <c r="H15" s="7"/>
      <c r="I15" s="8" t="str">
        <f t="shared" si="0"/>
        <v/>
      </c>
    </row>
    <row r="16" spans="1:9">
      <c r="A16" s="135"/>
      <c r="B16" s="136"/>
      <c r="C16" s="137"/>
      <c r="D16" s="138"/>
      <c r="E16" s="139"/>
      <c r="F16" s="139"/>
      <c r="G16" s="6"/>
      <c r="H16" s="7"/>
      <c r="I16" s="8" t="str">
        <f t="shared" si="0"/>
        <v/>
      </c>
    </row>
    <row r="17" spans="1:11">
      <c r="A17" s="135"/>
      <c r="B17" s="136"/>
      <c r="C17" s="137"/>
      <c r="D17" s="138"/>
      <c r="E17" s="139"/>
      <c r="F17" s="139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9</v>
      </c>
      <c r="B19" s="5" t="s">
        <v>10</v>
      </c>
      <c r="C19" s="4" t="s">
        <v>11</v>
      </c>
      <c r="D19" s="16" t="s">
        <v>12</v>
      </c>
      <c r="E19" s="17" t="s">
        <v>13</v>
      </c>
      <c r="F19" s="16" t="s">
        <v>14</v>
      </c>
      <c r="G19" s="140" t="s">
        <v>15</v>
      </c>
      <c r="H19" s="140"/>
      <c r="I19" s="18"/>
    </row>
    <row r="20" spans="1:11">
      <c r="A20" s="19">
        <f>IF(B20&lt;2,"N/A",(STDEV(H3:H17)))</f>
        <v>162.54849532780474</v>
      </c>
      <c r="B20" s="19">
        <f>COUNT(H3:H17)</f>
        <v>3</v>
      </c>
      <c r="C20" s="20">
        <f>IF(B20&lt;2,"N/A",(A20/D20))</f>
        <v>0.37516674435757091</v>
      </c>
      <c r="D20" s="21">
        <f>ROUND(AVERAGE(H3:H17),2)</f>
        <v>433.27</v>
      </c>
      <c r="E20" s="22">
        <f>IFERROR(ROUND(IF(B20&lt;2,"N/A",(IF(C20&lt;=25%,"N/A",AVERAGE(I3:I17)))),2),"N/A")</f>
        <v>433.27</v>
      </c>
      <c r="F20" s="22">
        <f>ROUND(MEDIAN(H3:H17),2)</f>
        <v>489.8</v>
      </c>
      <c r="G20" s="23" t="str">
        <f>INDEX(G3:G17,MATCH(H20,H3:H17,0))</f>
        <v>OI S/A</v>
      </c>
      <c r="H20" s="24">
        <f>MIN(H3:H17)</f>
        <v>250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141"/>
      <c r="E22" s="141"/>
      <c r="F22" s="30"/>
      <c r="G22" s="31" t="s">
        <v>16</v>
      </c>
      <c r="H22" s="32">
        <f>IF(C20&lt;=25%,D20,MIN(E20:F20))</f>
        <v>433.27</v>
      </c>
    </row>
    <row r="23" spans="1:11">
      <c r="B23" s="25"/>
      <c r="C23" s="25"/>
      <c r="D23" s="141"/>
      <c r="E23" s="141"/>
      <c r="F23" s="33"/>
      <c r="G23" s="4" t="s">
        <v>17</v>
      </c>
      <c r="H23" s="24">
        <f>ROUND(H22,2)*D3</f>
        <v>13864.64</v>
      </c>
    </row>
    <row r="24" spans="1:11">
      <c r="B24" s="29"/>
      <c r="C24" s="29"/>
      <c r="D24" s="18"/>
      <c r="E24" s="18"/>
    </row>
    <row r="26" spans="1:11" ht="12.75" customHeight="1">
      <c r="A26" s="142" t="s">
        <v>18</v>
      </c>
      <c r="B26" s="142"/>
      <c r="C26" s="142"/>
      <c r="D26" s="142"/>
      <c r="E26" s="142"/>
      <c r="F26" s="142"/>
      <c r="G26" s="142"/>
      <c r="H26" s="142"/>
      <c r="I26" s="142"/>
    </row>
    <row r="27" spans="1:11" ht="12.75" customHeight="1">
      <c r="A27" s="142" t="s">
        <v>19</v>
      </c>
      <c r="B27" s="142"/>
      <c r="C27" s="142"/>
      <c r="D27" s="142"/>
      <c r="E27" s="142"/>
      <c r="F27" s="142"/>
      <c r="G27" s="142"/>
      <c r="H27" s="142"/>
      <c r="I27" s="142"/>
    </row>
    <row r="28" spans="1:11" ht="12.75" customHeight="1">
      <c r="A28" s="142" t="s">
        <v>20</v>
      </c>
      <c r="B28" s="142"/>
      <c r="C28" s="142"/>
      <c r="D28" s="142"/>
      <c r="E28" s="142"/>
      <c r="F28" s="142"/>
      <c r="G28" s="142"/>
      <c r="H28" s="142"/>
      <c r="I28" s="142"/>
    </row>
    <row r="29" spans="1:11" ht="12.75" customHeight="1">
      <c r="A29" s="142" t="s">
        <v>21</v>
      </c>
      <c r="B29" s="142"/>
      <c r="C29" s="142"/>
      <c r="D29" s="142"/>
      <c r="E29" s="142"/>
      <c r="F29" s="142"/>
      <c r="G29" s="142"/>
      <c r="H29" s="142"/>
      <c r="I29" s="142"/>
    </row>
    <row r="30" spans="1:11" ht="12.75" customHeight="1">
      <c r="A30" s="142" t="s">
        <v>22</v>
      </c>
      <c r="B30" s="142"/>
      <c r="C30" s="142"/>
      <c r="D30" s="142"/>
      <c r="E30" s="142"/>
      <c r="F30" s="142"/>
      <c r="G30" s="142"/>
      <c r="H30" s="142"/>
      <c r="I30" s="142"/>
    </row>
    <row r="31" spans="1:11" ht="12.75" customHeight="1">
      <c r="A31" s="142" t="s">
        <v>23</v>
      </c>
      <c r="B31" s="142"/>
      <c r="C31" s="142"/>
      <c r="D31" s="142"/>
      <c r="E31" s="142"/>
      <c r="F31" s="142"/>
      <c r="G31" s="142"/>
      <c r="H31" s="142"/>
      <c r="I31" s="142"/>
    </row>
    <row r="32" spans="1:11" ht="24.75" customHeight="1">
      <c r="A32" s="143" t="s">
        <v>24</v>
      </c>
      <c r="B32" s="143"/>
      <c r="C32" s="143"/>
      <c r="D32" s="143"/>
      <c r="E32" s="143"/>
      <c r="F32" s="143"/>
      <c r="G32" s="143"/>
      <c r="H32" s="143"/>
      <c r="I32" s="143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zoomScaleNormal="100" workbookViewId="0">
      <selection activeCell="H6" sqref="H6"/>
    </sheetView>
  </sheetViews>
  <sheetFormatPr defaultColWidth="9.140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1024" width="9.140625" style="1"/>
  </cols>
  <sheetData>
    <row r="1" spans="1:9" ht="15.75">
      <c r="A1" s="134" t="s">
        <v>0</v>
      </c>
      <c r="B1" s="134"/>
      <c r="C1" s="134"/>
      <c r="D1" s="134"/>
      <c r="E1" s="134"/>
      <c r="F1" s="134"/>
      <c r="G1" s="134"/>
      <c r="H1" s="134"/>
      <c r="I1" s="134"/>
    </row>
    <row r="2" spans="1:9" ht="25.5">
      <c r="A2" s="135" t="s">
        <v>65</v>
      </c>
      <c r="B2" s="2" t="s">
        <v>1</v>
      </c>
      <c r="C2" s="2" t="s">
        <v>2</v>
      </c>
      <c r="D2" s="2" t="s">
        <v>3</v>
      </c>
      <c r="E2" s="3" t="s">
        <v>4</v>
      </c>
      <c r="F2" s="3" t="s">
        <v>5</v>
      </c>
      <c r="G2" s="2" t="s">
        <v>6</v>
      </c>
      <c r="H2" s="4" t="s">
        <v>7</v>
      </c>
      <c r="I2" s="5" t="s">
        <v>8</v>
      </c>
    </row>
    <row r="3" spans="1:9" ht="12.75" customHeight="1">
      <c r="A3" s="135"/>
      <c r="B3" s="136" t="s">
        <v>51</v>
      </c>
      <c r="C3" s="137" t="s">
        <v>33</v>
      </c>
      <c r="D3" s="138">
        <v>12</v>
      </c>
      <c r="E3" s="139">
        <f>IF(C20&lt;=25%,D20,MIN(E20:F20))</f>
        <v>433.27</v>
      </c>
      <c r="F3" s="139">
        <f>MIN(H3:H17)</f>
        <v>250</v>
      </c>
      <c r="G3" s="6" t="s">
        <v>34</v>
      </c>
      <c r="H3" s="7">
        <v>250</v>
      </c>
      <c r="I3" s="8">
        <f t="shared" ref="I3:I17" si="0">IF(H3="","",(IF($C$20&lt;25%,"N/A",IF(H3&lt;=($D$20+$A$20),H3,"Descartado"))))</f>
        <v>250</v>
      </c>
    </row>
    <row r="4" spans="1:9">
      <c r="A4" s="135"/>
      <c r="B4" s="136"/>
      <c r="C4" s="137"/>
      <c r="D4" s="138"/>
      <c r="E4" s="139"/>
      <c r="F4" s="139"/>
      <c r="G4" s="6" t="s">
        <v>35</v>
      </c>
      <c r="H4" s="7">
        <v>489.8</v>
      </c>
      <c r="I4" s="8">
        <f t="shared" si="0"/>
        <v>489.8</v>
      </c>
    </row>
    <row r="5" spans="1:9">
      <c r="A5" s="135"/>
      <c r="B5" s="136"/>
      <c r="C5" s="137"/>
      <c r="D5" s="138"/>
      <c r="E5" s="139"/>
      <c r="F5" s="139"/>
      <c r="G5" s="6" t="s">
        <v>163</v>
      </c>
      <c r="H5" s="7">
        <v>560</v>
      </c>
      <c r="I5" s="8">
        <f t="shared" si="0"/>
        <v>560</v>
      </c>
    </row>
    <row r="6" spans="1:9">
      <c r="A6" s="135"/>
      <c r="B6" s="136"/>
      <c r="C6" s="137"/>
      <c r="D6" s="138"/>
      <c r="E6" s="139"/>
      <c r="F6" s="139"/>
      <c r="G6" s="6"/>
      <c r="H6" s="7"/>
      <c r="I6" s="8" t="str">
        <f t="shared" si="0"/>
        <v/>
      </c>
    </row>
    <row r="7" spans="1:9">
      <c r="A7" s="135"/>
      <c r="B7" s="136"/>
      <c r="C7" s="137"/>
      <c r="D7" s="138"/>
      <c r="E7" s="139"/>
      <c r="F7" s="139"/>
      <c r="G7" s="6"/>
      <c r="H7" s="7"/>
      <c r="I7" s="8" t="str">
        <f t="shared" si="0"/>
        <v/>
      </c>
    </row>
    <row r="8" spans="1:9">
      <c r="A8" s="135"/>
      <c r="B8" s="136"/>
      <c r="C8" s="137"/>
      <c r="D8" s="138"/>
      <c r="E8" s="139"/>
      <c r="F8" s="139"/>
      <c r="G8" s="6"/>
      <c r="H8" s="7"/>
      <c r="I8" s="8" t="str">
        <f t="shared" si="0"/>
        <v/>
      </c>
    </row>
    <row r="9" spans="1:9">
      <c r="A9" s="135"/>
      <c r="B9" s="136"/>
      <c r="C9" s="137"/>
      <c r="D9" s="138"/>
      <c r="E9" s="139"/>
      <c r="F9" s="139"/>
      <c r="G9" s="6"/>
      <c r="H9" s="7"/>
      <c r="I9" s="8" t="str">
        <f t="shared" si="0"/>
        <v/>
      </c>
    </row>
    <row r="10" spans="1:9">
      <c r="A10" s="135"/>
      <c r="B10" s="136"/>
      <c r="C10" s="137"/>
      <c r="D10" s="138"/>
      <c r="E10" s="139"/>
      <c r="F10" s="139"/>
      <c r="G10" s="6"/>
      <c r="H10" s="7"/>
      <c r="I10" s="8" t="str">
        <f t="shared" si="0"/>
        <v/>
      </c>
    </row>
    <row r="11" spans="1:9">
      <c r="A11" s="135"/>
      <c r="B11" s="136"/>
      <c r="C11" s="137"/>
      <c r="D11" s="138"/>
      <c r="E11" s="139"/>
      <c r="F11" s="139"/>
      <c r="G11" s="6"/>
      <c r="H11" s="7"/>
      <c r="I11" s="8" t="str">
        <f t="shared" si="0"/>
        <v/>
      </c>
    </row>
    <row r="12" spans="1:9">
      <c r="A12" s="135"/>
      <c r="B12" s="136"/>
      <c r="C12" s="137"/>
      <c r="D12" s="138"/>
      <c r="E12" s="139"/>
      <c r="F12" s="139"/>
      <c r="G12" s="6"/>
      <c r="H12" s="7"/>
      <c r="I12" s="8" t="str">
        <f t="shared" si="0"/>
        <v/>
      </c>
    </row>
    <row r="13" spans="1:9">
      <c r="A13" s="135"/>
      <c r="B13" s="136"/>
      <c r="C13" s="137"/>
      <c r="D13" s="138"/>
      <c r="E13" s="139"/>
      <c r="F13" s="139"/>
      <c r="G13" s="6"/>
      <c r="H13" s="7"/>
      <c r="I13" s="8" t="str">
        <f t="shared" si="0"/>
        <v/>
      </c>
    </row>
    <row r="14" spans="1:9">
      <c r="A14" s="135"/>
      <c r="B14" s="136"/>
      <c r="C14" s="137"/>
      <c r="D14" s="138"/>
      <c r="E14" s="139"/>
      <c r="F14" s="139"/>
      <c r="G14" s="6"/>
      <c r="H14" s="7"/>
      <c r="I14" s="8" t="str">
        <f t="shared" si="0"/>
        <v/>
      </c>
    </row>
    <row r="15" spans="1:9">
      <c r="A15" s="135"/>
      <c r="B15" s="136"/>
      <c r="C15" s="137"/>
      <c r="D15" s="138"/>
      <c r="E15" s="139"/>
      <c r="F15" s="139"/>
      <c r="G15" s="6"/>
      <c r="H15" s="7"/>
      <c r="I15" s="8" t="str">
        <f t="shared" si="0"/>
        <v/>
      </c>
    </row>
    <row r="16" spans="1:9">
      <c r="A16" s="135"/>
      <c r="B16" s="136"/>
      <c r="C16" s="137"/>
      <c r="D16" s="138"/>
      <c r="E16" s="139"/>
      <c r="F16" s="139"/>
      <c r="G16" s="6"/>
      <c r="H16" s="7"/>
      <c r="I16" s="8" t="str">
        <f t="shared" si="0"/>
        <v/>
      </c>
    </row>
    <row r="17" spans="1:11">
      <c r="A17" s="135"/>
      <c r="B17" s="136"/>
      <c r="C17" s="137"/>
      <c r="D17" s="138"/>
      <c r="E17" s="139"/>
      <c r="F17" s="139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9</v>
      </c>
      <c r="B19" s="5" t="s">
        <v>10</v>
      </c>
      <c r="C19" s="4" t="s">
        <v>11</v>
      </c>
      <c r="D19" s="16" t="s">
        <v>12</v>
      </c>
      <c r="E19" s="17" t="s">
        <v>13</v>
      </c>
      <c r="F19" s="16" t="s">
        <v>14</v>
      </c>
      <c r="G19" s="140" t="s">
        <v>15</v>
      </c>
      <c r="H19" s="140"/>
      <c r="I19" s="18"/>
    </row>
    <row r="20" spans="1:11">
      <c r="A20" s="19">
        <f>IF(B20&lt;2,"N/A",(STDEV(H3:H17)))</f>
        <v>162.54849532780474</v>
      </c>
      <c r="B20" s="19">
        <f>COUNT(H3:H17)</f>
        <v>3</v>
      </c>
      <c r="C20" s="20">
        <f>IF(B20&lt;2,"N/A",(A20/D20))</f>
        <v>0.37516674435757091</v>
      </c>
      <c r="D20" s="21">
        <f>ROUND(AVERAGE(H3:H17),2)</f>
        <v>433.27</v>
      </c>
      <c r="E20" s="22">
        <f>IFERROR(ROUND(IF(B20&lt;2,"N/A",(IF(C20&lt;=25%,"N/A",AVERAGE(I3:I17)))),2),"N/A")</f>
        <v>433.27</v>
      </c>
      <c r="F20" s="22">
        <f>ROUND(MEDIAN(H3:H17),2)</f>
        <v>489.8</v>
      </c>
      <c r="G20" s="23" t="str">
        <f>INDEX(G3:G17,MATCH(H20,H3:H17,0))</f>
        <v>OI S/A</v>
      </c>
      <c r="H20" s="24">
        <f>MIN(H3:H17)</f>
        <v>250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141"/>
      <c r="E22" s="141"/>
      <c r="F22" s="30"/>
      <c r="G22" s="31" t="s">
        <v>16</v>
      </c>
      <c r="H22" s="32">
        <f>IF(C20&lt;=25%,D20,MIN(E20:F20))</f>
        <v>433.27</v>
      </c>
    </row>
    <row r="23" spans="1:11">
      <c r="B23" s="25"/>
      <c r="C23" s="25"/>
      <c r="D23" s="141"/>
      <c r="E23" s="141"/>
      <c r="F23" s="33"/>
      <c r="G23" s="4" t="s">
        <v>17</v>
      </c>
      <c r="H23" s="24">
        <f>ROUND(H22,2)*D3</f>
        <v>5199.24</v>
      </c>
    </row>
    <row r="24" spans="1:11">
      <c r="B24" s="29"/>
      <c r="C24" s="29"/>
      <c r="D24" s="18"/>
      <c r="E24" s="18"/>
    </row>
    <row r="26" spans="1:11" ht="12.75" customHeight="1">
      <c r="A26" s="142" t="s">
        <v>18</v>
      </c>
      <c r="B26" s="142"/>
      <c r="C26" s="142"/>
      <c r="D26" s="142"/>
      <c r="E26" s="142"/>
      <c r="F26" s="142"/>
      <c r="G26" s="142"/>
      <c r="H26" s="142"/>
      <c r="I26" s="142"/>
    </row>
    <row r="27" spans="1:11" ht="12.75" customHeight="1">
      <c r="A27" s="142" t="s">
        <v>19</v>
      </c>
      <c r="B27" s="142"/>
      <c r="C27" s="142"/>
      <c r="D27" s="142"/>
      <c r="E27" s="142"/>
      <c r="F27" s="142"/>
      <c r="G27" s="142"/>
      <c r="H27" s="142"/>
      <c r="I27" s="142"/>
    </row>
    <row r="28" spans="1:11" ht="12.75" customHeight="1">
      <c r="A28" s="142" t="s">
        <v>20</v>
      </c>
      <c r="B28" s="142"/>
      <c r="C28" s="142"/>
      <c r="D28" s="142"/>
      <c r="E28" s="142"/>
      <c r="F28" s="142"/>
      <c r="G28" s="142"/>
      <c r="H28" s="142"/>
      <c r="I28" s="142"/>
    </row>
    <row r="29" spans="1:11" ht="12.75" customHeight="1">
      <c r="A29" s="142" t="s">
        <v>21</v>
      </c>
      <c r="B29" s="142"/>
      <c r="C29" s="142"/>
      <c r="D29" s="142"/>
      <c r="E29" s="142"/>
      <c r="F29" s="142"/>
      <c r="G29" s="142"/>
      <c r="H29" s="142"/>
      <c r="I29" s="142"/>
    </row>
    <row r="30" spans="1:11" ht="12.75" customHeight="1">
      <c r="A30" s="142" t="s">
        <v>22</v>
      </c>
      <c r="B30" s="142"/>
      <c r="C30" s="142"/>
      <c r="D30" s="142"/>
      <c r="E30" s="142"/>
      <c r="F30" s="142"/>
      <c r="G30" s="142"/>
      <c r="H30" s="142"/>
      <c r="I30" s="142"/>
    </row>
    <row r="31" spans="1:11" ht="12.75" customHeight="1">
      <c r="A31" s="142" t="s">
        <v>23</v>
      </c>
      <c r="B31" s="142"/>
      <c r="C31" s="142"/>
      <c r="D31" s="142"/>
      <c r="E31" s="142"/>
      <c r="F31" s="142"/>
      <c r="G31" s="142"/>
      <c r="H31" s="142"/>
      <c r="I31" s="142"/>
    </row>
    <row r="32" spans="1:11" ht="24.75" customHeight="1">
      <c r="A32" s="143" t="s">
        <v>24</v>
      </c>
      <c r="B32" s="143"/>
      <c r="C32" s="143"/>
      <c r="D32" s="143"/>
      <c r="E32" s="143"/>
      <c r="F32" s="143"/>
      <c r="G32" s="143"/>
      <c r="H32" s="143"/>
      <c r="I32" s="143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zoomScaleNormal="100" workbookViewId="0">
      <selection activeCell="H6" sqref="H6"/>
    </sheetView>
  </sheetViews>
  <sheetFormatPr defaultColWidth="9.140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1024" width="9.140625" style="1"/>
  </cols>
  <sheetData>
    <row r="1" spans="1:9" ht="15.75">
      <c r="A1" s="134" t="s">
        <v>0</v>
      </c>
      <c r="B1" s="134"/>
      <c r="C1" s="134"/>
      <c r="D1" s="134"/>
      <c r="E1" s="134"/>
      <c r="F1" s="134"/>
      <c r="G1" s="134"/>
      <c r="H1" s="134"/>
      <c r="I1" s="134"/>
    </row>
    <row r="2" spans="1:9" ht="25.5">
      <c r="A2" s="135" t="s">
        <v>65</v>
      </c>
      <c r="B2" s="2" t="s">
        <v>1</v>
      </c>
      <c r="C2" s="2" t="s">
        <v>2</v>
      </c>
      <c r="D2" s="2" t="s">
        <v>3</v>
      </c>
      <c r="E2" s="3" t="s">
        <v>4</v>
      </c>
      <c r="F2" s="3" t="s">
        <v>5</v>
      </c>
      <c r="G2" s="2" t="s">
        <v>6</v>
      </c>
      <c r="H2" s="4" t="s">
        <v>7</v>
      </c>
      <c r="I2" s="5" t="s">
        <v>8</v>
      </c>
    </row>
    <row r="3" spans="1:9" ht="12.75" customHeight="1">
      <c r="A3" s="135"/>
      <c r="B3" s="136" t="s">
        <v>52</v>
      </c>
      <c r="C3" s="137" t="s">
        <v>33</v>
      </c>
      <c r="D3" s="138">
        <v>40</v>
      </c>
      <c r="E3" s="139">
        <f>IF(C20&lt;=25%,D20,MIN(E20:F20))</f>
        <v>433.27</v>
      </c>
      <c r="F3" s="139">
        <f>MIN(H3:H17)</f>
        <v>250</v>
      </c>
      <c r="G3" s="6" t="s">
        <v>34</v>
      </c>
      <c r="H3" s="7">
        <v>250</v>
      </c>
      <c r="I3" s="8">
        <f t="shared" ref="I3:I17" si="0">IF(H3="","",(IF($C$20&lt;25%,"N/A",IF(H3&lt;=($D$20+$A$20),H3,"Descartado"))))</f>
        <v>250</v>
      </c>
    </row>
    <row r="4" spans="1:9">
      <c r="A4" s="135"/>
      <c r="B4" s="136"/>
      <c r="C4" s="137"/>
      <c r="D4" s="138"/>
      <c r="E4" s="139"/>
      <c r="F4" s="139"/>
      <c r="G4" s="6" t="s">
        <v>35</v>
      </c>
      <c r="H4" s="7">
        <v>489.8</v>
      </c>
      <c r="I4" s="8">
        <f t="shared" si="0"/>
        <v>489.8</v>
      </c>
    </row>
    <row r="5" spans="1:9">
      <c r="A5" s="135"/>
      <c r="B5" s="136"/>
      <c r="C5" s="137"/>
      <c r="D5" s="138"/>
      <c r="E5" s="139"/>
      <c r="F5" s="139"/>
      <c r="G5" s="6" t="s">
        <v>163</v>
      </c>
      <c r="H5" s="7">
        <v>560</v>
      </c>
      <c r="I5" s="8">
        <f t="shared" si="0"/>
        <v>560</v>
      </c>
    </row>
    <row r="6" spans="1:9">
      <c r="A6" s="135"/>
      <c r="B6" s="136"/>
      <c r="C6" s="137"/>
      <c r="D6" s="138"/>
      <c r="E6" s="139"/>
      <c r="F6" s="139"/>
      <c r="G6" s="6"/>
      <c r="H6" s="7"/>
      <c r="I6" s="8" t="str">
        <f t="shared" si="0"/>
        <v/>
      </c>
    </row>
    <row r="7" spans="1:9">
      <c r="A7" s="135"/>
      <c r="B7" s="136"/>
      <c r="C7" s="137"/>
      <c r="D7" s="138"/>
      <c r="E7" s="139"/>
      <c r="F7" s="139"/>
      <c r="G7" s="6"/>
      <c r="H7" s="7"/>
      <c r="I7" s="8" t="str">
        <f t="shared" si="0"/>
        <v/>
      </c>
    </row>
    <row r="8" spans="1:9">
      <c r="A8" s="135"/>
      <c r="B8" s="136"/>
      <c r="C8" s="137"/>
      <c r="D8" s="138"/>
      <c r="E8" s="139"/>
      <c r="F8" s="139"/>
      <c r="G8" s="6"/>
      <c r="H8" s="7"/>
      <c r="I8" s="8" t="str">
        <f t="shared" si="0"/>
        <v/>
      </c>
    </row>
    <row r="9" spans="1:9">
      <c r="A9" s="135"/>
      <c r="B9" s="136"/>
      <c r="C9" s="137"/>
      <c r="D9" s="138"/>
      <c r="E9" s="139"/>
      <c r="F9" s="139"/>
      <c r="G9" s="6"/>
      <c r="H9" s="7"/>
      <c r="I9" s="8" t="str">
        <f t="shared" si="0"/>
        <v/>
      </c>
    </row>
    <row r="10" spans="1:9">
      <c r="A10" s="135"/>
      <c r="B10" s="136"/>
      <c r="C10" s="137"/>
      <c r="D10" s="138"/>
      <c r="E10" s="139"/>
      <c r="F10" s="139"/>
      <c r="G10" s="6"/>
      <c r="H10" s="7"/>
      <c r="I10" s="8" t="str">
        <f t="shared" si="0"/>
        <v/>
      </c>
    </row>
    <row r="11" spans="1:9">
      <c r="A11" s="135"/>
      <c r="B11" s="136"/>
      <c r="C11" s="137"/>
      <c r="D11" s="138"/>
      <c r="E11" s="139"/>
      <c r="F11" s="139"/>
      <c r="G11" s="6"/>
      <c r="H11" s="7"/>
      <c r="I11" s="8" t="str">
        <f t="shared" si="0"/>
        <v/>
      </c>
    </row>
    <row r="12" spans="1:9">
      <c r="A12" s="135"/>
      <c r="B12" s="136"/>
      <c r="C12" s="137"/>
      <c r="D12" s="138"/>
      <c r="E12" s="139"/>
      <c r="F12" s="139"/>
      <c r="G12" s="6"/>
      <c r="H12" s="7"/>
      <c r="I12" s="8" t="str">
        <f t="shared" si="0"/>
        <v/>
      </c>
    </row>
    <row r="13" spans="1:9">
      <c r="A13" s="135"/>
      <c r="B13" s="136"/>
      <c r="C13" s="137"/>
      <c r="D13" s="138"/>
      <c r="E13" s="139"/>
      <c r="F13" s="139"/>
      <c r="G13" s="6"/>
      <c r="H13" s="7"/>
      <c r="I13" s="8" t="str">
        <f t="shared" si="0"/>
        <v/>
      </c>
    </row>
    <row r="14" spans="1:9">
      <c r="A14" s="135"/>
      <c r="B14" s="136"/>
      <c r="C14" s="137"/>
      <c r="D14" s="138"/>
      <c r="E14" s="139"/>
      <c r="F14" s="139"/>
      <c r="G14" s="6"/>
      <c r="H14" s="7"/>
      <c r="I14" s="8" t="str">
        <f t="shared" si="0"/>
        <v/>
      </c>
    </row>
    <row r="15" spans="1:9">
      <c r="A15" s="135"/>
      <c r="B15" s="136"/>
      <c r="C15" s="137"/>
      <c r="D15" s="138"/>
      <c r="E15" s="139"/>
      <c r="F15" s="139"/>
      <c r="G15" s="6"/>
      <c r="H15" s="7"/>
      <c r="I15" s="8" t="str">
        <f t="shared" si="0"/>
        <v/>
      </c>
    </row>
    <row r="16" spans="1:9">
      <c r="A16" s="135"/>
      <c r="B16" s="136"/>
      <c r="C16" s="137"/>
      <c r="D16" s="138"/>
      <c r="E16" s="139"/>
      <c r="F16" s="139"/>
      <c r="G16" s="6"/>
      <c r="H16" s="7"/>
      <c r="I16" s="8" t="str">
        <f t="shared" si="0"/>
        <v/>
      </c>
    </row>
    <row r="17" spans="1:11">
      <c r="A17" s="135"/>
      <c r="B17" s="136"/>
      <c r="C17" s="137"/>
      <c r="D17" s="138"/>
      <c r="E17" s="139"/>
      <c r="F17" s="139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9</v>
      </c>
      <c r="B19" s="5" t="s">
        <v>10</v>
      </c>
      <c r="C19" s="4" t="s">
        <v>11</v>
      </c>
      <c r="D19" s="16" t="s">
        <v>12</v>
      </c>
      <c r="E19" s="17" t="s">
        <v>13</v>
      </c>
      <c r="F19" s="16" t="s">
        <v>14</v>
      </c>
      <c r="G19" s="140" t="s">
        <v>15</v>
      </c>
      <c r="H19" s="140"/>
      <c r="I19" s="18"/>
    </row>
    <row r="20" spans="1:11">
      <c r="A20" s="19">
        <f>IF(B20&lt;2,"N/A",(STDEV(H3:H17)))</f>
        <v>162.54849532780474</v>
      </c>
      <c r="B20" s="19">
        <f>COUNT(H3:H17)</f>
        <v>3</v>
      </c>
      <c r="C20" s="20">
        <f>IF(B20&lt;2,"N/A",(A20/D20))</f>
        <v>0.37516674435757091</v>
      </c>
      <c r="D20" s="21">
        <f>ROUND(AVERAGE(H3:H17),2)</f>
        <v>433.27</v>
      </c>
      <c r="E20" s="22">
        <f>IFERROR(ROUND(IF(B20&lt;2,"N/A",(IF(C20&lt;=25%,"N/A",AVERAGE(I3:I17)))),2),"N/A")</f>
        <v>433.27</v>
      </c>
      <c r="F20" s="22">
        <f>ROUND(MEDIAN(H3:H17),2)</f>
        <v>489.8</v>
      </c>
      <c r="G20" s="23" t="str">
        <f>INDEX(G3:G17,MATCH(H20,H3:H17,0))</f>
        <v>OI S/A</v>
      </c>
      <c r="H20" s="24">
        <f>MIN(H3:H17)</f>
        <v>250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141"/>
      <c r="E22" s="141"/>
      <c r="F22" s="30"/>
      <c r="G22" s="31" t="s">
        <v>16</v>
      </c>
      <c r="H22" s="32">
        <f>IF(C20&lt;=25%,D20,MIN(E20:F20))</f>
        <v>433.27</v>
      </c>
    </row>
    <row r="23" spans="1:11">
      <c r="B23" s="25"/>
      <c r="C23" s="25"/>
      <c r="D23" s="141"/>
      <c r="E23" s="141"/>
      <c r="F23" s="33"/>
      <c r="G23" s="4" t="s">
        <v>17</v>
      </c>
      <c r="H23" s="24">
        <f>ROUND(H22,2)*D3</f>
        <v>17330.8</v>
      </c>
    </row>
    <row r="24" spans="1:11">
      <c r="B24" s="29"/>
      <c r="C24" s="29"/>
      <c r="D24" s="18"/>
      <c r="E24" s="18"/>
    </row>
    <row r="26" spans="1:11" ht="12.75" customHeight="1">
      <c r="A26" s="142" t="s">
        <v>18</v>
      </c>
      <c r="B26" s="142"/>
      <c r="C26" s="142"/>
      <c r="D26" s="142"/>
      <c r="E26" s="142"/>
      <c r="F26" s="142"/>
      <c r="G26" s="142"/>
      <c r="H26" s="142"/>
      <c r="I26" s="142"/>
    </row>
    <row r="27" spans="1:11" ht="12.75" customHeight="1">
      <c r="A27" s="142" t="s">
        <v>19</v>
      </c>
      <c r="B27" s="142"/>
      <c r="C27" s="142"/>
      <c r="D27" s="142"/>
      <c r="E27" s="142"/>
      <c r="F27" s="142"/>
      <c r="G27" s="142"/>
      <c r="H27" s="142"/>
      <c r="I27" s="142"/>
    </row>
    <row r="28" spans="1:11" ht="12.75" customHeight="1">
      <c r="A28" s="142" t="s">
        <v>20</v>
      </c>
      <c r="B28" s="142"/>
      <c r="C28" s="142"/>
      <c r="D28" s="142"/>
      <c r="E28" s="142"/>
      <c r="F28" s="142"/>
      <c r="G28" s="142"/>
      <c r="H28" s="142"/>
      <c r="I28" s="142"/>
    </row>
    <row r="29" spans="1:11" ht="12.75" customHeight="1">
      <c r="A29" s="142" t="s">
        <v>21</v>
      </c>
      <c r="B29" s="142"/>
      <c r="C29" s="142"/>
      <c r="D29" s="142"/>
      <c r="E29" s="142"/>
      <c r="F29" s="142"/>
      <c r="G29" s="142"/>
      <c r="H29" s="142"/>
      <c r="I29" s="142"/>
    </row>
    <row r="30" spans="1:11" ht="12.75" customHeight="1">
      <c r="A30" s="142" t="s">
        <v>22</v>
      </c>
      <c r="B30" s="142"/>
      <c r="C30" s="142"/>
      <c r="D30" s="142"/>
      <c r="E30" s="142"/>
      <c r="F30" s="142"/>
      <c r="G30" s="142"/>
      <c r="H30" s="142"/>
      <c r="I30" s="142"/>
    </row>
    <row r="31" spans="1:11" ht="12.75" customHeight="1">
      <c r="A31" s="142" t="s">
        <v>23</v>
      </c>
      <c r="B31" s="142"/>
      <c r="C31" s="142"/>
      <c r="D31" s="142"/>
      <c r="E31" s="142"/>
      <c r="F31" s="142"/>
      <c r="G31" s="142"/>
      <c r="H31" s="142"/>
      <c r="I31" s="142"/>
    </row>
    <row r="32" spans="1:11" ht="24.75" customHeight="1">
      <c r="A32" s="143" t="s">
        <v>24</v>
      </c>
      <c r="B32" s="143"/>
      <c r="C32" s="143"/>
      <c r="D32" s="143"/>
      <c r="E32" s="143"/>
      <c r="F32" s="143"/>
      <c r="G32" s="143"/>
      <c r="H32" s="143"/>
      <c r="I32" s="143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zoomScaleNormal="100" workbookViewId="0">
      <selection activeCell="H6" sqref="H6"/>
    </sheetView>
  </sheetViews>
  <sheetFormatPr defaultColWidth="9.140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1024" width="9.140625" style="1"/>
  </cols>
  <sheetData>
    <row r="1" spans="1:9" ht="15.75">
      <c r="A1" s="134" t="s">
        <v>0</v>
      </c>
      <c r="B1" s="134"/>
      <c r="C1" s="134"/>
      <c r="D1" s="134"/>
      <c r="E1" s="134"/>
      <c r="F1" s="134"/>
      <c r="G1" s="134"/>
      <c r="H1" s="134"/>
      <c r="I1" s="134"/>
    </row>
    <row r="2" spans="1:9" ht="25.5">
      <c r="A2" s="135" t="s">
        <v>65</v>
      </c>
      <c r="B2" s="2" t="s">
        <v>1</v>
      </c>
      <c r="C2" s="2" t="s">
        <v>2</v>
      </c>
      <c r="D2" s="2" t="s">
        <v>3</v>
      </c>
      <c r="E2" s="3" t="s">
        <v>4</v>
      </c>
      <c r="F2" s="3" t="s">
        <v>5</v>
      </c>
      <c r="G2" s="2" t="s">
        <v>6</v>
      </c>
      <c r="H2" s="4" t="s">
        <v>7</v>
      </c>
      <c r="I2" s="5" t="s">
        <v>8</v>
      </c>
    </row>
    <row r="3" spans="1:9" ht="12.75" customHeight="1">
      <c r="A3" s="135"/>
      <c r="B3" s="136" t="s">
        <v>53</v>
      </c>
      <c r="C3" s="137" t="s">
        <v>33</v>
      </c>
      <c r="D3" s="138">
        <v>6</v>
      </c>
      <c r="E3" s="139">
        <f>IF(C20&lt;=25%,D20,MIN(E20:F20))</f>
        <v>433.27</v>
      </c>
      <c r="F3" s="139">
        <f>MIN(H3:H17)</f>
        <v>250</v>
      </c>
      <c r="G3" s="6" t="s">
        <v>34</v>
      </c>
      <c r="H3" s="7">
        <v>250</v>
      </c>
      <c r="I3" s="8">
        <f t="shared" ref="I3:I17" si="0">IF(H3="","",(IF($C$20&lt;25%,"N/A",IF(H3&lt;=($D$20+$A$20),H3,"Descartado"))))</f>
        <v>250</v>
      </c>
    </row>
    <row r="4" spans="1:9">
      <c r="A4" s="135"/>
      <c r="B4" s="136"/>
      <c r="C4" s="137"/>
      <c r="D4" s="138"/>
      <c r="E4" s="139"/>
      <c r="F4" s="139"/>
      <c r="G4" s="6" t="s">
        <v>35</v>
      </c>
      <c r="H4" s="7">
        <v>489.8</v>
      </c>
      <c r="I4" s="8">
        <f t="shared" si="0"/>
        <v>489.8</v>
      </c>
    </row>
    <row r="5" spans="1:9">
      <c r="A5" s="135"/>
      <c r="B5" s="136"/>
      <c r="C5" s="137"/>
      <c r="D5" s="138"/>
      <c r="E5" s="139"/>
      <c r="F5" s="139"/>
      <c r="G5" s="6" t="s">
        <v>163</v>
      </c>
      <c r="H5" s="7">
        <v>560</v>
      </c>
      <c r="I5" s="8">
        <f t="shared" si="0"/>
        <v>560</v>
      </c>
    </row>
    <row r="6" spans="1:9">
      <c r="A6" s="135"/>
      <c r="B6" s="136"/>
      <c r="C6" s="137"/>
      <c r="D6" s="138"/>
      <c r="E6" s="139"/>
      <c r="F6" s="139"/>
      <c r="G6" s="6"/>
      <c r="H6" s="7"/>
      <c r="I6" s="8" t="str">
        <f t="shared" si="0"/>
        <v/>
      </c>
    </row>
    <row r="7" spans="1:9">
      <c r="A7" s="135"/>
      <c r="B7" s="136"/>
      <c r="C7" s="137"/>
      <c r="D7" s="138"/>
      <c r="E7" s="139"/>
      <c r="F7" s="139"/>
      <c r="G7" s="6"/>
      <c r="H7" s="7"/>
      <c r="I7" s="8" t="str">
        <f t="shared" si="0"/>
        <v/>
      </c>
    </row>
    <row r="8" spans="1:9">
      <c r="A8" s="135"/>
      <c r="B8" s="136"/>
      <c r="C8" s="137"/>
      <c r="D8" s="138"/>
      <c r="E8" s="139"/>
      <c r="F8" s="139"/>
      <c r="G8" s="6"/>
      <c r="H8" s="7"/>
      <c r="I8" s="8" t="str">
        <f t="shared" si="0"/>
        <v/>
      </c>
    </row>
    <row r="9" spans="1:9">
      <c r="A9" s="135"/>
      <c r="B9" s="136"/>
      <c r="C9" s="137"/>
      <c r="D9" s="138"/>
      <c r="E9" s="139"/>
      <c r="F9" s="139"/>
      <c r="G9" s="6"/>
      <c r="H9" s="7"/>
      <c r="I9" s="8" t="str">
        <f t="shared" si="0"/>
        <v/>
      </c>
    </row>
    <row r="10" spans="1:9">
      <c r="A10" s="135"/>
      <c r="B10" s="136"/>
      <c r="C10" s="137"/>
      <c r="D10" s="138"/>
      <c r="E10" s="139"/>
      <c r="F10" s="139"/>
      <c r="G10" s="6"/>
      <c r="H10" s="7"/>
      <c r="I10" s="8" t="str">
        <f t="shared" si="0"/>
        <v/>
      </c>
    </row>
    <row r="11" spans="1:9">
      <c r="A11" s="135"/>
      <c r="B11" s="136"/>
      <c r="C11" s="137"/>
      <c r="D11" s="138"/>
      <c r="E11" s="139"/>
      <c r="F11" s="139"/>
      <c r="G11" s="6"/>
      <c r="H11" s="7"/>
      <c r="I11" s="8" t="str">
        <f t="shared" si="0"/>
        <v/>
      </c>
    </row>
    <row r="12" spans="1:9">
      <c r="A12" s="135"/>
      <c r="B12" s="136"/>
      <c r="C12" s="137"/>
      <c r="D12" s="138"/>
      <c r="E12" s="139"/>
      <c r="F12" s="139"/>
      <c r="G12" s="6"/>
      <c r="H12" s="7"/>
      <c r="I12" s="8" t="str">
        <f t="shared" si="0"/>
        <v/>
      </c>
    </row>
    <row r="13" spans="1:9">
      <c r="A13" s="135"/>
      <c r="B13" s="136"/>
      <c r="C13" s="137"/>
      <c r="D13" s="138"/>
      <c r="E13" s="139"/>
      <c r="F13" s="139"/>
      <c r="G13" s="6"/>
      <c r="H13" s="7"/>
      <c r="I13" s="8" t="str">
        <f t="shared" si="0"/>
        <v/>
      </c>
    </row>
    <row r="14" spans="1:9">
      <c r="A14" s="135"/>
      <c r="B14" s="136"/>
      <c r="C14" s="137"/>
      <c r="D14" s="138"/>
      <c r="E14" s="139"/>
      <c r="F14" s="139"/>
      <c r="G14" s="6"/>
      <c r="H14" s="7"/>
      <c r="I14" s="8" t="str">
        <f t="shared" si="0"/>
        <v/>
      </c>
    </row>
    <row r="15" spans="1:9">
      <c r="A15" s="135"/>
      <c r="B15" s="136"/>
      <c r="C15" s="137"/>
      <c r="D15" s="138"/>
      <c r="E15" s="139"/>
      <c r="F15" s="139"/>
      <c r="G15" s="6"/>
      <c r="H15" s="7"/>
      <c r="I15" s="8" t="str">
        <f t="shared" si="0"/>
        <v/>
      </c>
    </row>
    <row r="16" spans="1:9">
      <c r="A16" s="135"/>
      <c r="B16" s="136"/>
      <c r="C16" s="137"/>
      <c r="D16" s="138"/>
      <c r="E16" s="139"/>
      <c r="F16" s="139"/>
      <c r="G16" s="6"/>
      <c r="H16" s="7"/>
      <c r="I16" s="8" t="str">
        <f t="shared" si="0"/>
        <v/>
      </c>
    </row>
    <row r="17" spans="1:11">
      <c r="A17" s="135"/>
      <c r="B17" s="136"/>
      <c r="C17" s="137"/>
      <c r="D17" s="138"/>
      <c r="E17" s="139"/>
      <c r="F17" s="139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9</v>
      </c>
      <c r="B19" s="5" t="s">
        <v>10</v>
      </c>
      <c r="C19" s="4" t="s">
        <v>11</v>
      </c>
      <c r="D19" s="16" t="s">
        <v>12</v>
      </c>
      <c r="E19" s="17" t="s">
        <v>13</v>
      </c>
      <c r="F19" s="16" t="s">
        <v>14</v>
      </c>
      <c r="G19" s="140" t="s">
        <v>15</v>
      </c>
      <c r="H19" s="140"/>
      <c r="I19" s="18"/>
    </row>
    <row r="20" spans="1:11">
      <c r="A20" s="19">
        <f>IF(B20&lt;2,"N/A",(STDEV(H3:H17)))</f>
        <v>162.54849532780474</v>
      </c>
      <c r="B20" s="19">
        <f>COUNT(H3:H17)</f>
        <v>3</v>
      </c>
      <c r="C20" s="20">
        <f>IF(B20&lt;2,"N/A",(A20/D20))</f>
        <v>0.37516674435757091</v>
      </c>
      <c r="D20" s="21">
        <f>ROUND(AVERAGE(H3:H17),2)</f>
        <v>433.27</v>
      </c>
      <c r="E20" s="22">
        <f>IFERROR(ROUND(IF(B20&lt;2,"N/A",(IF(C20&lt;=25%,"N/A",AVERAGE(I3:I17)))),2),"N/A")</f>
        <v>433.27</v>
      </c>
      <c r="F20" s="22">
        <f>ROUND(MEDIAN(H3:H17),2)</f>
        <v>489.8</v>
      </c>
      <c r="G20" s="23" t="str">
        <f>INDEX(G3:G17,MATCH(H20,H3:H17,0))</f>
        <v>OI S/A</v>
      </c>
      <c r="H20" s="24">
        <f>MIN(H3:H17)</f>
        <v>250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141"/>
      <c r="E22" s="141"/>
      <c r="F22" s="30"/>
      <c r="G22" s="31" t="s">
        <v>16</v>
      </c>
      <c r="H22" s="32">
        <f>IF(C20&lt;=25%,D20,MIN(E20:F20))</f>
        <v>433.27</v>
      </c>
    </row>
    <row r="23" spans="1:11">
      <c r="B23" s="25"/>
      <c r="C23" s="25"/>
      <c r="D23" s="141"/>
      <c r="E23" s="141"/>
      <c r="F23" s="33"/>
      <c r="G23" s="4" t="s">
        <v>17</v>
      </c>
      <c r="H23" s="24">
        <f>ROUND(H22,2)*D3</f>
        <v>2599.62</v>
      </c>
    </row>
    <row r="24" spans="1:11">
      <c r="B24" s="29"/>
      <c r="C24" s="29"/>
      <c r="D24" s="18"/>
      <c r="E24" s="18"/>
    </row>
    <row r="26" spans="1:11" ht="12.75" customHeight="1">
      <c r="A26" s="142" t="s">
        <v>18</v>
      </c>
      <c r="B26" s="142"/>
      <c r="C26" s="142"/>
      <c r="D26" s="142"/>
      <c r="E26" s="142"/>
      <c r="F26" s="142"/>
      <c r="G26" s="142"/>
      <c r="H26" s="142"/>
      <c r="I26" s="142"/>
    </row>
    <row r="27" spans="1:11" ht="12.75" customHeight="1">
      <c r="A27" s="142" t="s">
        <v>19</v>
      </c>
      <c r="B27" s="142"/>
      <c r="C27" s="142"/>
      <c r="D27" s="142"/>
      <c r="E27" s="142"/>
      <c r="F27" s="142"/>
      <c r="G27" s="142"/>
      <c r="H27" s="142"/>
      <c r="I27" s="142"/>
    </row>
    <row r="28" spans="1:11" ht="12.75" customHeight="1">
      <c r="A28" s="142" t="s">
        <v>20</v>
      </c>
      <c r="B28" s="142"/>
      <c r="C28" s="142"/>
      <c r="D28" s="142"/>
      <c r="E28" s="142"/>
      <c r="F28" s="142"/>
      <c r="G28" s="142"/>
      <c r="H28" s="142"/>
      <c r="I28" s="142"/>
    </row>
    <row r="29" spans="1:11" ht="12.75" customHeight="1">
      <c r="A29" s="142" t="s">
        <v>21</v>
      </c>
      <c r="B29" s="142"/>
      <c r="C29" s="142"/>
      <c r="D29" s="142"/>
      <c r="E29" s="142"/>
      <c r="F29" s="142"/>
      <c r="G29" s="142"/>
      <c r="H29" s="142"/>
      <c r="I29" s="142"/>
    </row>
    <row r="30" spans="1:11" ht="12.75" customHeight="1">
      <c r="A30" s="142" t="s">
        <v>22</v>
      </c>
      <c r="B30" s="142"/>
      <c r="C30" s="142"/>
      <c r="D30" s="142"/>
      <c r="E30" s="142"/>
      <c r="F30" s="142"/>
      <c r="G30" s="142"/>
      <c r="H30" s="142"/>
      <c r="I30" s="142"/>
    </row>
    <row r="31" spans="1:11" ht="12.75" customHeight="1">
      <c r="A31" s="142" t="s">
        <v>23</v>
      </c>
      <c r="B31" s="142"/>
      <c r="C31" s="142"/>
      <c r="D31" s="142"/>
      <c r="E31" s="142"/>
      <c r="F31" s="142"/>
      <c r="G31" s="142"/>
      <c r="H31" s="142"/>
      <c r="I31" s="142"/>
    </row>
    <row r="32" spans="1:11" ht="24.75" customHeight="1">
      <c r="A32" s="143" t="s">
        <v>24</v>
      </c>
      <c r="B32" s="143"/>
      <c r="C32" s="143"/>
      <c r="D32" s="143"/>
      <c r="E32" s="143"/>
      <c r="F32" s="143"/>
      <c r="G32" s="143"/>
      <c r="H32" s="143"/>
      <c r="I32" s="143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zoomScaleNormal="100" workbookViewId="0">
      <selection activeCell="H6" sqref="H6"/>
    </sheetView>
  </sheetViews>
  <sheetFormatPr defaultColWidth="9.140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1024" width="9.140625" style="1"/>
  </cols>
  <sheetData>
    <row r="1" spans="1:9" ht="15.75">
      <c r="A1" s="134" t="s">
        <v>0</v>
      </c>
      <c r="B1" s="134"/>
      <c r="C1" s="134"/>
      <c r="D1" s="134"/>
      <c r="E1" s="134"/>
      <c r="F1" s="134"/>
      <c r="G1" s="134"/>
      <c r="H1" s="134"/>
      <c r="I1" s="134"/>
    </row>
    <row r="2" spans="1:9" ht="25.5">
      <c r="A2" s="135" t="s">
        <v>65</v>
      </c>
      <c r="B2" s="2" t="s">
        <v>1</v>
      </c>
      <c r="C2" s="2" t="s">
        <v>2</v>
      </c>
      <c r="D2" s="2" t="s">
        <v>3</v>
      </c>
      <c r="E2" s="3" t="s">
        <v>4</v>
      </c>
      <c r="F2" s="3" t="s">
        <v>5</v>
      </c>
      <c r="G2" s="2" t="s">
        <v>6</v>
      </c>
      <c r="H2" s="4" t="s">
        <v>7</v>
      </c>
      <c r="I2" s="5" t="s">
        <v>8</v>
      </c>
    </row>
    <row r="3" spans="1:9" ht="12.75" customHeight="1">
      <c r="A3" s="135"/>
      <c r="B3" s="136" t="s">
        <v>36</v>
      </c>
      <c r="C3" s="137" t="s">
        <v>33</v>
      </c>
      <c r="D3" s="138">
        <v>134</v>
      </c>
      <c r="E3" s="139">
        <f>IF(C20&lt;=25%,D20,MIN(E20:F20))</f>
        <v>1578.75</v>
      </c>
      <c r="F3" s="139">
        <f>MIN(H3:H17)</f>
        <v>1267.5</v>
      </c>
      <c r="G3" s="6" t="s">
        <v>34</v>
      </c>
      <c r="H3" s="7">
        <v>1267.5</v>
      </c>
      <c r="I3" s="8">
        <f t="shared" ref="I3:I17" si="0">IF(H3="","",(IF($C$20&lt;25%,"N/A",IF(H3&lt;=($D$20+$A$20),H3,"Descartado"))))</f>
        <v>1267.5</v>
      </c>
    </row>
    <row r="4" spans="1:9">
      <c r="A4" s="135"/>
      <c r="B4" s="136"/>
      <c r="C4" s="137"/>
      <c r="D4" s="138"/>
      <c r="E4" s="139"/>
      <c r="F4" s="139"/>
      <c r="G4" s="6" t="s">
        <v>35</v>
      </c>
      <c r="H4" s="7">
        <v>2625.2</v>
      </c>
      <c r="I4" s="8" t="str">
        <f t="shared" si="0"/>
        <v>Descartado</v>
      </c>
    </row>
    <row r="5" spans="1:9">
      <c r="A5" s="135"/>
      <c r="B5" s="136"/>
      <c r="C5" s="137"/>
      <c r="D5" s="138"/>
      <c r="E5" s="139"/>
      <c r="F5" s="139"/>
      <c r="G5" s="6" t="s">
        <v>163</v>
      </c>
      <c r="H5" s="7">
        <v>1890</v>
      </c>
      <c r="I5" s="8">
        <f t="shared" si="0"/>
        <v>1890</v>
      </c>
    </row>
    <row r="6" spans="1:9">
      <c r="A6" s="135"/>
      <c r="B6" s="136"/>
      <c r="C6" s="137"/>
      <c r="D6" s="138"/>
      <c r="E6" s="139"/>
      <c r="F6" s="139"/>
      <c r="G6" s="6"/>
      <c r="H6" s="7"/>
      <c r="I6" s="8" t="str">
        <f t="shared" si="0"/>
        <v/>
      </c>
    </row>
    <row r="7" spans="1:9">
      <c r="A7" s="135"/>
      <c r="B7" s="136"/>
      <c r="C7" s="137"/>
      <c r="D7" s="138"/>
      <c r="E7" s="139"/>
      <c r="F7" s="139"/>
      <c r="G7" s="6"/>
      <c r="H7" s="7"/>
      <c r="I7" s="8" t="str">
        <f t="shared" si="0"/>
        <v/>
      </c>
    </row>
    <row r="8" spans="1:9">
      <c r="A8" s="135"/>
      <c r="B8" s="136"/>
      <c r="C8" s="137"/>
      <c r="D8" s="138"/>
      <c r="E8" s="139"/>
      <c r="F8" s="139"/>
      <c r="G8" s="6"/>
      <c r="H8" s="7"/>
      <c r="I8" s="8" t="str">
        <f t="shared" si="0"/>
        <v/>
      </c>
    </row>
    <row r="9" spans="1:9">
      <c r="A9" s="135"/>
      <c r="B9" s="136"/>
      <c r="C9" s="137"/>
      <c r="D9" s="138"/>
      <c r="E9" s="139"/>
      <c r="F9" s="139"/>
      <c r="G9" s="6"/>
      <c r="H9" s="7"/>
      <c r="I9" s="8" t="str">
        <f t="shared" si="0"/>
        <v/>
      </c>
    </row>
    <row r="10" spans="1:9">
      <c r="A10" s="135"/>
      <c r="B10" s="136"/>
      <c r="C10" s="137"/>
      <c r="D10" s="138"/>
      <c r="E10" s="139"/>
      <c r="F10" s="139"/>
      <c r="G10" s="6"/>
      <c r="H10" s="7"/>
      <c r="I10" s="8" t="str">
        <f t="shared" si="0"/>
        <v/>
      </c>
    </row>
    <row r="11" spans="1:9">
      <c r="A11" s="135"/>
      <c r="B11" s="136"/>
      <c r="C11" s="137"/>
      <c r="D11" s="138"/>
      <c r="E11" s="139"/>
      <c r="F11" s="139"/>
      <c r="G11" s="6"/>
      <c r="H11" s="7"/>
      <c r="I11" s="8" t="str">
        <f t="shared" si="0"/>
        <v/>
      </c>
    </row>
    <row r="12" spans="1:9">
      <c r="A12" s="135"/>
      <c r="B12" s="136"/>
      <c r="C12" s="137"/>
      <c r="D12" s="138"/>
      <c r="E12" s="139"/>
      <c r="F12" s="139"/>
      <c r="G12" s="6"/>
      <c r="H12" s="7"/>
      <c r="I12" s="8" t="str">
        <f t="shared" si="0"/>
        <v/>
      </c>
    </row>
    <row r="13" spans="1:9">
      <c r="A13" s="135"/>
      <c r="B13" s="136"/>
      <c r="C13" s="137"/>
      <c r="D13" s="138"/>
      <c r="E13" s="139"/>
      <c r="F13" s="139"/>
      <c r="G13" s="6"/>
      <c r="H13" s="7"/>
      <c r="I13" s="8" t="str">
        <f t="shared" si="0"/>
        <v/>
      </c>
    </row>
    <row r="14" spans="1:9">
      <c r="A14" s="135"/>
      <c r="B14" s="136"/>
      <c r="C14" s="137"/>
      <c r="D14" s="138"/>
      <c r="E14" s="139"/>
      <c r="F14" s="139"/>
      <c r="G14" s="6"/>
      <c r="H14" s="7"/>
      <c r="I14" s="8" t="str">
        <f t="shared" si="0"/>
        <v/>
      </c>
    </row>
    <row r="15" spans="1:9">
      <c r="A15" s="135"/>
      <c r="B15" s="136"/>
      <c r="C15" s="137"/>
      <c r="D15" s="138"/>
      <c r="E15" s="139"/>
      <c r="F15" s="139"/>
      <c r="G15" s="6"/>
      <c r="H15" s="7"/>
      <c r="I15" s="8" t="str">
        <f t="shared" si="0"/>
        <v/>
      </c>
    </row>
    <row r="16" spans="1:9">
      <c r="A16" s="135"/>
      <c r="B16" s="136"/>
      <c r="C16" s="137"/>
      <c r="D16" s="138"/>
      <c r="E16" s="139"/>
      <c r="F16" s="139"/>
      <c r="G16" s="6"/>
      <c r="H16" s="7"/>
      <c r="I16" s="8" t="str">
        <f t="shared" si="0"/>
        <v/>
      </c>
    </row>
    <row r="17" spans="1:11">
      <c r="A17" s="135"/>
      <c r="B17" s="136"/>
      <c r="C17" s="137"/>
      <c r="D17" s="138"/>
      <c r="E17" s="139"/>
      <c r="F17" s="139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9</v>
      </c>
      <c r="B19" s="5" t="s">
        <v>10</v>
      </c>
      <c r="C19" s="4" t="s">
        <v>11</v>
      </c>
      <c r="D19" s="16" t="s">
        <v>12</v>
      </c>
      <c r="E19" s="17" t="s">
        <v>13</v>
      </c>
      <c r="F19" s="16" t="s">
        <v>14</v>
      </c>
      <c r="G19" s="140" t="s">
        <v>15</v>
      </c>
      <c r="H19" s="140"/>
      <c r="I19" s="18"/>
    </row>
    <row r="20" spans="1:11">
      <c r="A20" s="19">
        <f>IF(B20&lt;2,"N/A",(STDEV(H3:H17)))</f>
        <v>679.6291366130007</v>
      </c>
      <c r="B20" s="19">
        <f>COUNT(H3:H17)</f>
        <v>3</v>
      </c>
      <c r="C20" s="20">
        <f>IF(B20&lt;2,"N/A",(A20/D20))</f>
        <v>0.35258337524084765</v>
      </c>
      <c r="D20" s="21">
        <f>ROUND(AVERAGE(H3:H17),2)</f>
        <v>1927.57</v>
      </c>
      <c r="E20" s="22">
        <f>IFERROR(ROUND(IF(B20&lt;2,"N/A",(IF(C20&lt;=25%,"N/A",AVERAGE(I3:I17)))),2),"N/A")</f>
        <v>1578.75</v>
      </c>
      <c r="F20" s="22">
        <f>ROUND(MEDIAN(H3:H17),2)</f>
        <v>1890</v>
      </c>
      <c r="G20" s="23" t="str">
        <f>INDEX(G3:G17,MATCH(H20,H3:H17,0))</f>
        <v>OI S/A</v>
      </c>
      <c r="H20" s="24">
        <f>MIN(H3:H17)</f>
        <v>1267.5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141"/>
      <c r="E22" s="141"/>
      <c r="F22" s="30"/>
      <c r="G22" s="31" t="s">
        <v>16</v>
      </c>
      <c r="H22" s="32">
        <f>IF(C20&lt;=25%,D20,MIN(E20:F20))</f>
        <v>1578.75</v>
      </c>
    </row>
    <row r="23" spans="1:11">
      <c r="B23" s="25"/>
      <c r="C23" s="25"/>
      <c r="D23" s="141"/>
      <c r="E23" s="141"/>
      <c r="F23" s="33"/>
      <c r="G23" s="4" t="s">
        <v>17</v>
      </c>
      <c r="H23" s="24">
        <f>ROUND(H22,2)*D3</f>
        <v>211552.5</v>
      </c>
    </row>
    <row r="24" spans="1:11">
      <c r="B24" s="29"/>
      <c r="C24" s="29"/>
      <c r="D24" s="18"/>
      <c r="E24" s="18"/>
    </row>
    <row r="26" spans="1:11" ht="12.75" customHeight="1">
      <c r="A26" s="142" t="s">
        <v>18</v>
      </c>
      <c r="B26" s="142"/>
      <c r="C26" s="142"/>
      <c r="D26" s="142"/>
      <c r="E26" s="142"/>
      <c r="F26" s="142"/>
      <c r="G26" s="142"/>
      <c r="H26" s="142"/>
      <c r="I26" s="142"/>
    </row>
    <row r="27" spans="1:11" ht="12.75" customHeight="1">
      <c r="A27" s="142" t="s">
        <v>19</v>
      </c>
      <c r="B27" s="142"/>
      <c r="C27" s="142"/>
      <c r="D27" s="142"/>
      <c r="E27" s="142"/>
      <c r="F27" s="142"/>
      <c r="G27" s="142"/>
      <c r="H27" s="142"/>
      <c r="I27" s="142"/>
    </row>
    <row r="28" spans="1:11" ht="12.75" customHeight="1">
      <c r="A28" s="142" t="s">
        <v>20</v>
      </c>
      <c r="B28" s="142"/>
      <c r="C28" s="142"/>
      <c r="D28" s="142"/>
      <c r="E28" s="142"/>
      <c r="F28" s="142"/>
      <c r="G28" s="142"/>
      <c r="H28" s="142"/>
      <c r="I28" s="142"/>
    </row>
    <row r="29" spans="1:11" ht="12.75" customHeight="1">
      <c r="A29" s="142" t="s">
        <v>21</v>
      </c>
      <c r="B29" s="142"/>
      <c r="C29" s="142"/>
      <c r="D29" s="142"/>
      <c r="E29" s="142"/>
      <c r="F29" s="142"/>
      <c r="G29" s="142"/>
      <c r="H29" s="142"/>
      <c r="I29" s="142"/>
    </row>
    <row r="30" spans="1:11" ht="12.75" customHeight="1">
      <c r="A30" s="142" t="s">
        <v>22</v>
      </c>
      <c r="B30" s="142"/>
      <c r="C30" s="142"/>
      <c r="D30" s="142"/>
      <c r="E30" s="142"/>
      <c r="F30" s="142"/>
      <c r="G30" s="142"/>
      <c r="H30" s="142"/>
      <c r="I30" s="142"/>
    </row>
    <row r="31" spans="1:11" ht="12.75" customHeight="1">
      <c r="A31" s="142" t="s">
        <v>23</v>
      </c>
      <c r="B31" s="142"/>
      <c r="C31" s="142"/>
      <c r="D31" s="142"/>
      <c r="E31" s="142"/>
      <c r="F31" s="142"/>
      <c r="G31" s="142"/>
      <c r="H31" s="142"/>
      <c r="I31" s="142"/>
    </row>
    <row r="32" spans="1:11" ht="24.75" customHeight="1">
      <c r="A32" s="143" t="s">
        <v>24</v>
      </c>
      <c r="B32" s="143"/>
      <c r="C32" s="143"/>
      <c r="D32" s="143"/>
      <c r="E32" s="143"/>
      <c r="F32" s="143"/>
      <c r="G32" s="143"/>
      <c r="H32" s="143"/>
      <c r="I32" s="143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zoomScaleNormal="100" workbookViewId="0">
      <selection activeCell="H6" sqref="H6"/>
    </sheetView>
  </sheetViews>
  <sheetFormatPr defaultColWidth="9.140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1024" width="9.140625" style="1"/>
  </cols>
  <sheetData>
    <row r="1" spans="1:9" ht="15.75">
      <c r="A1" s="134" t="s">
        <v>0</v>
      </c>
      <c r="B1" s="134"/>
      <c r="C1" s="134"/>
      <c r="D1" s="134"/>
      <c r="E1" s="134"/>
      <c r="F1" s="134"/>
      <c r="G1" s="134"/>
      <c r="H1" s="134"/>
      <c r="I1" s="134"/>
    </row>
    <row r="2" spans="1:9" ht="25.5">
      <c r="A2" s="135" t="s">
        <v>65</v>
      </c>
      <c r="B2" s="2" t="s">
        <v>1</v>
      </c>
      <c r="C2" s="2" t="s">
        <v>2</v>
      </c>
      <c r="D2" s="2" t="s">
        <v>3</v>
      </c>
      <c r="E2" s="3" t="s">
        <v>4</v>
      </c>
      <c r="F2" s="3" t="s">
        <v>5</v>
      </c>
      <c r="G2" s="2" t="s">
        <v>6</v>
      </c>
      <c r="H2" s="4" t="s">
        <v>7</v>
      </c>
      <c r="I2" s="5" t="s">
        <v>8</v>
      </c>
    </row>
    <row r="3" spans="1:9" ht="12.75" customHeight="1">
      <c r="A3" s="135"/>
      <c r="B3" s="136" t="s">
        <v>54</v>
      </c>
      <c r="C3" s="137" t="s">
        <v>33</v>
      </c>
      <c r="D3" s="138">
        <v>10</v>
      </c>
      <c r="E3" s="139">
        <f>IF(C20&lt;=25%,D20,MIN(E20:F20))</f>
        <v>433.27</v>
      </c>
      <c r="F3" s="139">
        <f>MIN(H3:H17)</f>
        <v>250</v>
      </c>
      <c r="G3" s="6" t="s">
        <v>34</v>
      </c>
      <c r="H3" s="7">
        <v>250</v>
      </c>
      <c r="I3" s="8">
        <f t="shared" ref="I3:I17" si="0">IF(H3="","",(IF($C$20&lt;25%,"N/A",IF(H3&lt;=($D$20+$A$20),H3,"Descartado"))))</f>
        <v>250</v>
      </c>
    </row>
    <row r="4" spans="1:9">
      <c r="A4" s="135"/>
      <c r="B4" s="136"/>
      <c r="C4" s="137"/>
      <c r="D4" s="138"/>
      <c r="E4" s="139"/>
      <c r="F4" s="139"/>
      <c r="G4" s="6" t="s">
        <v>35</v>
      </c>
      <c r="H4" s="7">
        <v>489.8</v>
      </c>
      <c r="I4" s="8">
        <f t="shared" si="0"/>
        <v>489.8</v>
      </c>
    </row>
    <row r="5" spans="1:9">
      <c r="A5" s="135"/>
      <c r="B5" s="136"/>
      <c r="C5" s="137"/>
      <c r="D5" s="138"/>
      <c r="E5" s="139"/>
      <c r="F5" s="139"/>
      <c r="G5" s="6" t="s">
        <v>163</v>
      </c>
      <c r="H5" s="7">
        <v>560</v>
      </c>
      <c r="I5" s="8">
        <f t="shared" si="0"/>
        <v>560</v>
      </c>
    </row>
    <row r="6" spans="1:9">
      <c r="A6" s="135"/>
      <c r="B6" s="136"/>
      <c r="C6" s="137"/>
      <c r="D6" s="138"/>
      <c r="E6" s="139"/>
      <c r="F6" s="139"/>
      <c r="G6" s="6"/>
      <c r="H6" s="7"/>
      <c r="I6" s="8" t="str">
        <f t="shared" si="0"/>
        <v/>
      </c>
    </row>
    <row r="7" spans="1:9">
      <c r="A7" s="135"/>
      <c r="B7" s="136"/>
      <c r="C7" s="137"/>
      <c r="D7" s="138"/>
      <c r="E7" s="139"/>
      <c r="F7" s="139"/>
      <c r="G7" s="6"/>
      <c r="H7" s="7"/>
      <c r="I7" s="8" t="str">
        <f t="shared" si="0"/>
        <v/>
      </c>
    </row>
    <row r="8" spans="1:9">
      <c r="A8" s="135"/>
      <c r="B8" s="136"/>
      <c r="C8" s="137"/>
      <c r="D8" s="138"/>
      <c r="E8" s="139"/>
      <c r="F8" s="139"/>
      <c r="G8" s="6"/>
      <c r="H8" s="7"/>
      <c r="I8" s="8" t="str">
        <f t="shared" si="0"/>
        <v/>
      </c>
    </row>
    <row r="9" spans="1:9">
      <c r="A9" s="135"/>
      <c r="B9" s="136"/>
      <c r="C9" s="137"/>
      <c r="D9" s="138"/>
      <c r="E9" s="139"/>
      <c r="F9" s="139"/>
      <c r="G9" s="6"/>
      <c r="H9" s="7"/>
      <c r="I9" s="8" t="str">
        <f t="shared" si="0"/>
        <v/>
      </c>
    </row>
    <row r="10" spans="1:9">
      <c r="A10" s="135"/>
      <c r="B10" s="136"/>
      <c r="C10" s="137"/>
      <c r="D10" s="138"/>
      <c r="E10" s="139"/>
      <c r="F10" s="139"/>
      <c r="G10" s="6"/>
      <c r="H10" s="7"/>
      <c r="I10" s="8" t="str">
        <f t="shared" si="0"/>
        <v/>
      </c>
    </row>
    <row r="11" spans="1:9">
      <c r="A11" s="135"/>
      <c r="B11" s="136"/>
      <c r="C11" s="137"/>
      <c r="D11" s="138"/>
      <c r="E11" s="139"/>
      <c r="F11" s="139"/>
      <c r="G11" s="6"/>
      <c r="H11" s="7"/>
      <c r="I11" s="8" t="str">
        <f t="shared" si="0"/>
        <v/>
      </c>
    </row>
    <row r="12" spans="1:9">
      <c r="A12" s="135"/>
      <c r="B12" s="136"/>
      <c r="C12" s="137"/>
      <c r="D12" s="138"/>
      <c r="E12" s="139"/>
      <c r="F12" s="139"/>
      <c r="G12" s="6"/>
      <c r="H12" s="7"/>
      <c r="I12" s="8" t="str">
        <f t="shared" si="0"/>
        <v/>
      </c>
    </row>
    <row r="13" spans="1:9">
      <c r="A13" s="135"/>
      <c r="B13" s="136"/>
      <c r="C13" s="137"/>
      <c r="D13" s="138"/>
      <c r="E13" s="139"/>
      <c r="F13" s="139"/>
      <c r="G13" s="6"/>
      <c r="H13" s="7"/>
      <c r="I13" s="8" t="str">
        <f t="shared" si="0"/>
        <v/>
      </c>
    </row>
    <row r="14" spans="1:9">
      <c r="A14" s="135"/>
      <c r="B14" s="136"/>
      <c r="C14" s="137"/>
      <c r="D14" s="138"/>
      <c r="E14" s="139"/>
      <c r="F14" s="139"/>
      <c r="G14" s="6"/>
      <c r="H14" s="7"/>
      <c r="I14" s="8" t="str">
        <f t="shared" si="0"/>
        <v/>
      </c>
    </row>
    <row r="15" spans="1:9">
      <c r="A15" s="135"/>
      <c r="B15" s="136"/>
      <c r="C15" s="137"/>
      <c r="D15" s="138"/>
      <c r="E15" s="139"/>
      <c r="F15" s="139"/>
      <c r="G15" s="6"/>
      <c r="H15" s="7"/>
      <c r="I15" s="8" t="str">
        <f t="shared" si="0"/>
        <v/>
      </c>
    </row>
    <row r="16" spans="1:9">
      <c r="A16" s="135"/>
      <c r="B16" s="136"/>
      <c r="C16" s="137"/>
      <c r="D16" s="138"/>
      <c r="E16" s="139"/>
      <c r="F16" s="139"/>
      <c r="G16" s="6"/>
      <c r="H16" s="7"/>
      <c r="I16" s="8" t="str">
        <f t="shared" si="0"/>
        <v/>
      </c>
    </row>
    <row r="17" spans="1:11">
      <c r="A17" s="135"/>
      <c r="B17" s="136"/>
      <c r="C17" s="137"/>
      <c r="D17" s="138"/>
      <c r="E17" s="139"/>
      <c r="F17" s="139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9</v>
      </c>
      <c r="B19" s="5" t="s">
        <v>10</v>
      </c>
      <c r="C19" s="4" t="s">
        <v>11</v>
      </c>
      <c r="D19" s="16" t="s">
        <v>12</v>
      </c>
      <c r="E19" s="17" t="s">
        <v>13</v>
      </c>
      <c r="F19" s="16" t="s">
        <v>14</v>
      </c>
      <c r="G19" s="140" t="s">
        <v>15</v>
      </c>
      <c r="H19" s="140"/>
      <c r="I19" s="18"/>
    </row>
    <row r="20" spans="1:11">
      <c r="A20" s="19">
        <f>IF(B20&lt;2,"N/A",(STDEV(H3:H17)))</f>
        <v>162.54849532780474</v>
      </c>
      <c r="B20" s="19">
        <f>COUNT(H3:H17)</f>
        <v>3</v>
      </c>
      <c r="C20" s="20">
        <f>IF(B20&lt;2,"N/A",(A20/D20))</f>
        <v>0.37516674435757091</v>
      </c>
      <c r="D20" s="21">
        <f>ROUND(AVERAGE(H3:H17),2)</f>
        <v>433.27</v>
      </c>
      <c r="E20" s="22">
        <f>IFERROR(ROUND(IF(B20&lt;2,"N/A",(IF(C20&lt;=25%,"N/A",AVERAGE(I3:I17)))),2),"N/A")</f>
        <v>433.27</v>
      </c>
      <c r="F20" s="22">
        <f>ROUND(MEDIAN(H3:H17),2)</f>
        <v>489.8</v>
      </c>
      <c r="G20" s="23" t="str">
        <f>INDEX(G3:G17,MATCH(H20,H3:H17,0))</f>
        <v>OI S/A</v>
      </c>
      <c r="H20" s="24">
        <f>MIN(H3:H17)</f>
        <v>250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141"/>
      <c r="E22" s="141"/>
      <c r="F22" s="30"/>
      <c r="G22" s="31" t="s">
        <v>16</v>
      </c>
      <c r="H22" s="32">
        <f>IF(C20&lt;=25%,D20,MIN(E20:F20))</f>
        <v>433.27</v>
      </c>
    </row>
    <row r="23" spans="1:11">
      <c r="B23" s="25"/>
      <c r="C23" s="25"/>
      <c r="D23" s="141"/>
      <c r="E23" s="141"/>
      <c r="F23" s="33"/>
      <c r="G23" s="4" t="s">
        <v>17</v>
      </c>
      <c r="H23" s="24">
        <f>ROUND(H22,2)*D3</f>
        <v>4332.7</v>
      </c>
    </row>
    <row r="24" spans="1:11">
      <c r="B24" s="29"/>
      <c r="C24" s="29"/>
      <c r="D24" s="18"/>
      <c r="E24" s="18"/>
    </row>
    <row r="26" spans="1:11" ht="12.75" customHeight="1">
      <c r="A26" s="142" t="s">
        <v>18</v>
      </c>
      <c r="B26" s="142"/>
      <c r="C26" s="142"/>
      <c r="D26" s="142"/>
      <c r="E26" s="142"/>
      <c r="F26" s="142"/>
      <c r="G26" s="142"/>
      <c r="H26" s="142"/>
      <c r="I26" s="142"/>
    </row>
    <row r="27" spans="1:11" ht="12.75" customHeight="1">
      <c r="A27" s="142" t="s">
        <v>19</v>
      </c>
      <c r="B27" s="142"/>
      <c r="C27" s="142"/>
      <c r="D27" s="142"/>
      <c r="E27" s="142"/>
      <c r="F27" s="142"/>
      <c r="G27" s="142"/>
      <c r="H27" s="142"/>
      <c r="I27" s="142"/>
    </row>
    <row r="28" spans="1:11" ht="12.75" customHeight="1">
      <c r="A28" s="142" t="s">
        <v>20</v>
      </c>
      <c r="B28" s="142"/>
      <c r="C28" s="142"/>
      <c r="D28" s="142"/>
      <c r="E28" s="142"/>
      <c r="F28" s="142"/>
      <c r="G28" s="142"/>
      <c r="H28" s="142"/>
      <c r="I28" s="142"/>
    </row>
    <row r="29" spans="1:11" ht="12.75" customHeight="1">
      <c r="A29" s="142" t="s">
        <v>21</v>
      </c>
      <c r="B29" s="142"/>
      <c r="C29" s="142"/>
      <c r="D29" s="142"/>
      <c r="E29" s="142"/>
      <c r="F29" s="142"/>
      <c r="G29" s="142"/>
      <c r="H29" s="142"/>
      <c r="I29" s="142"/>
    </row>
    <row r="30" spans="1:11" ht="12.75" customHeight="1">
      <c r="A30" s="142" t="s">
        <v>22</v>
      </c>
      <c r="B30" s="142"/>
      <c r="C30" s="142"/>
      <c r="D30" s="142"/>
      <c r="E30" s="142"/>
      <c r="F30" s="142"/>
      <c r="G30" s="142"/>
      <c r="H30" s="142"/>
      <c r="I30" s="142"/>
    </row>
    <row r="31" spans="1:11" ht="12.75" customHeight="1">
      <c r="A31" s="142" t="s">
        <v>23</v>
      </c>
      <c r="B31" s="142"/>
      <c r="C31" s="142"/>
      <c r="D31" s="142"/>
      <c r="E31" s="142"/>
      <c r="F31" s="142"/>
      <c r="G31" s="142"/>
      <c r="H31" s="142"/>
      <c r="I31" s="142"/>
    </row>
    <row r="32" spans="1:11" ht="24.75" customHeight="1">
      <c r="A32" s="143" t="s">
        <v>24</v>
      </c>
      <c r="B32" s="143"/>
      <c r="C32" s="143"/>
      <c r="D32" s="143"/>
      <c r="E32" s="143"/>
      <c r="F32" s="143"/>
      <c r="G32" s="143"/>
      <c r="H32" s="143"/>
      <c r="I32" s="143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zoomScaleNormal="100" workbookViewId="0">
      <selection activeCell="H4" sqref="H4"/>
    </sheetView>
  </sheetViews>
  <sheetFormatPr defaultColWidth="9.140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1024" width="9.140625" style="1"/>
  </cols>
  <sheetData>
    <row r="1" spans="1:9" ht="15.75">
      <c r="A1" s="134" t="s">
        <v>0</v>
      </c>
      <c r="B1" s="134"/>
      <c r="C1" s="134"/>
      <c r="D1" s="134"/>
      <c r="E1" s="134"/>
      <c r="F1" s="134"/>
      <c r="G1" s="134"/>
      <c r="H1" s="134"/>
      <c r="I1" s="134"/>
    </row>
    <row r="2" spans="1:9" ht="25.5">
      <c r="A2" s="135" t="s">
        <v>65</v>
      </c>
      <c r="B2" s="2" t="s">
        <v>1</v>
      </c>
      <c r="C2" s="2" t="s">
        <v>2</v>
      </c>
      <c r="D2" s="2" t="s">
        <v>3</v>
      </c>
      <c r="E2" s="3" t="s">
        <v>4</v>
      </c>
      <c r="F2" s="3" t="s">
        <v>5</v>
      </c>
      <c r="G2" s="2" t="s">
        <v>6</v>
      </c>
      <c r="H2" s="4" t="s">
        <v>7</v>
      </c>
      <c r="I2" s="5" t="s">
        <v>8</v>
      </c>
    </row>
    <row r="3" spans="1:9" ht="12.75" customHeight="1">
      <c r="A3" s="135"/>
      <c r="B3" s="136" t="s">
        <v>55</v>
      </c>
      <c r="C3" s="137" t="s">
        <v>33</v>
      </c>
      <c r="D3" s="138">
        <v>1</v>
      </c>
      <c r="E3" s="139">
        <f>IF(C20&lt;=25%,D20,MIN(E20:F20))</f>
        <v>4369.67</v>
      </c>
      <c r="F3" s="139">
        <f>MIN(H3:H17)</f>
        <v>3500</v>
      </c>
      <c r="G3" s="6" t="s">
        <v>34</v>
      </c>
      <c r="H3" s="7">
        <v>3500</v>
      </c>
      <c r="I3" s="8" t="str">
        <f t="shared" ref="I3:I17" si="0">IF(H3="","",(IF($C$20&lt;25%,"N/A",IF(H3&lt;=($D$20+$A$20),H3,"Descartado"))))</f>
        <v>N/A</v>
      </c>
    </row>
    <row r="4" spans="1:9">
      <c r="A4" s="135"/>
      <c r="B4" s="136"/>
      <c r="C4" s="137"/>
      <c r="D4" s="138"/>
      <c r="E4" s="139"/>
      <c r="F4" s="139"/>
      <c r="G4" s="6" t="s">
        <v>35</v>
      </c>
      <c r="H4" s="7">
        <v>4049</v>
      </c>
      <c r="I4" s="8" t="str">
        <f t="shared" si="0"/>
        <v>N/A</v>
      </c>
    </row>
    <row r="5" spans="1:9">
      <c r="A5" s="135"/>
      <c r="B5" s="136"/>
      <c r="C5" s="137"/>
      <c r="D5" s="138"/>
      <c r="E5" s="139"/>
      <c r="F5" s="139"/>
      <c r="G5" s="6" t="s">
        <v>163</v>
      </c>
      <c r="H5" s="7">
        <v>5560</v>
      </c>
      <c r="I5" s="8" t="str">
        <f t="shared" si="0"/>
        <v>N/A</v>
      </c>
    </row>
    <row r="6" spans="1:9">
      <c r="A6" s="135"/>
      <c r="B6" s="136"/>
      <c r="C6" s="137"/>
      <c r="D6" s="138"/>
      <c r="E6" s="139"/>
      <c r="F6" s="139"/>
      <c r="G6" s="6"/>
      <c r="H6" s="7"/>
      <c r="I6" s="8" t="str">
        <f t="shared" si="0"/>
        <v/>
      </c>
    </row>
    <row r="7" spans="1:9">
      <c r="A7" s="135"/>
      <c r="B7" s="136"/>
      <c r="C7" s="137"/>
      <c r="D7" s="138"/>
      <c r="E7" s="139"/>
      <c r="F7" s="139"/>
      <c r="G7" s="6"/>
      <c r="H7" s="7"/>
      <c r="I7" s="8" t="str">
        <f t="shared" si="0"/>
        <v/>
      </c>
    </row>
    <row r="8" spans="1:9">
      <c r="A8" s="135"/>
      <c r="B8" s="136"/>
      <c r="C8" s="137"/>
      <c r="D8" s="138"/>
      <c r="E8" s="139"/>
      <c r="F8" s="139"/>
      <c r="G8" s="6"/>
      <c r="H8" s="7"/>
      <c r="I8" s="8" t="str">
        <f t="shared" si="0"/>
        <v/>
      </c>
    </row>
    <row r="9" spans="1:9">
      <c r="A9" s="135"/>
      <c r="B9" s="136"/>
      <c r="C9" s="137"/>
      <c r="D9" s="138"/>
      <c r="E9" s="139"/>
      <c r="F9" s="139"/>
      <c r="G9" s="6"/>
      <c r="H9" s="7"/>
      <c r="I9" s="8" t="str">
        <f t="shared" si="0"/>
        <v/>
      </c>
    </row>
    <row r="10" spans="1:9">
      <c r="A10" s="135"/>
      <c r="B10" s="136"/>
      <c r="C10" s="137"/>
      <c r="D10" s="138"/>
      <c r="E10" s="139"/>
      <c r="F10" s="139"/>
      <c r="G10" s="6"/>
      <c r="H10" s="7"/>
      <c r="I10" s="8" t="str">
        <f t="shared" si="0"/>
        <v/>
      </c>
    </row>
    <row r="11" spans="1:9">
      <c r="A11" s="135"/>
      <c r="B11" s="136"/>
      <c r="C11" s="137"/>
      <c r="D11" s="138"/>
      <c r="E11" s="139"/>
      <c r="F11" s="139"/>
      <c r="G11" s="6"/>
      <c r="H11" s="7"/>
      <c r="I11" s="8" t="str">
        <f t="shared" si="0"/>
        <v/>
      </c>
    </row>
    <row r="12" spans="1:9">
      <c r="A12" s="135"/>
      <c r="B12" s="136"/>
      <c r="C12" s="137"/>
      <c r="D12" s="138"/>
      <c r="E12" s="139"/>
      <c r="F12" s="139"/>
      <c r="G12" s="6"/>
      <c r="H12" s="7"/>
      <c r="I12" s="8" t="str">
        <f t="shared" si="0"/>
        <v/>
      </c>
    </row>
    <row r="13" spans="1:9">
      <c r="A13" s="135"/>
      <c r="B13" s="136"/>
      <c r="C13" s="137"/>
      <c r="D13" s="138"/>
      <c r="E13" s="139"/>
      <c r="F13" s="139"/>
      <c r="G13" s="6"/>
      <c r="H13" s="7"/>
      <c r="I13" s="8" t="str">
        <f t="shared" si="0"/>
        <v/>
      </c>
    </row>
    <row r="14" spans="1:9">
      <c r="A14" s="135"/>
      <c r="B14" s="136"/>
      <c r="C14" s="137"/>
      <c r="D14" s="138"/>
      <c r="E14" s="139"/>
      <c r="F14" s="139"/>
      <c r="G14" s="6"/>
      <c r="H14" s="7"/>
      <c r="I14" s="8" t="str">
        <f t="shared" si="0"/>
        <v/>
      </c>
    </row>
    <row r="15" spans="1:9">
      <c r="A15" s="135"/>
      <c r="B15" s="136"/>
      <c r="C15" s="137"/>
      <c r="D15" s="138"/>
      <c r="E15" s="139"/>
      <c r="F15" s="139"/>
      <c r="G15" s="6"/>
      <c r="H15" s="7"/>
      <c r="I15" s="8" t="str">
        <f t="shared" si="0"/>
        <v/>
      </c>
    </row>
    <row r="16" spans="1:9">
      <c r="A16" s="135"/>
      <c r="B16" s="136"/>
      <c r="C16" s="137"/>
      <c r="D16" s="138"/>
      <c r="E16" s="139"/>
      <c r="F16" s="139"/>
      <c r="G16" s="6"/>
      <c r="H16" s="7"/>
      <c r="I16" s="8" t="str">
        <f t="shared" si="0"/>
        <v/>
      </c>
    </row>
    <row r="17" spans="1:11">
      <c r="A17" s="135"/>
      <c r="B17" s="136"/>
      <c r="C17" s="137"/>
      <c r="D17" s="138"/>
      <c r="E17" s="139"/>
      <c r="F17" s="139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9</v>
      </c>
      <c r="B19" s="5" t="s">
        <v>10</v>
      </c>
      <c r="C19" s="4" t="s">
        <v>11</v>
      </c>
      <c r="D19" s="16" t="s">
        <v>12</v>
      </c>
      <c r="E19" s="17" t="s">
        <v>13</v>
      </c>
      <c r="F19" s="16" t="s">
        <v>14</v>
      </c>
      <c r="G19" s="140" t="s">
        <v>15</v>
      </c>
      <c r="H19" s="140"/>
      <c r="I19" s="18"/>
    </row>
    <row r="20" spans="1:11">
      <c r="A20" s="19">
        <f>IF(B20&lt;2,"N/A",(STDEV(H3:H17)))</f>
        <v>1066.780358524346</v>
      </c>
      <c r="B20" s="19">
        <f>COUNT(H3:H17)</f>
        <v>3</v>
      </c>
      <c r="C20" s="20">
        <f>IF(B20&lt;2,"N/A",(A20/D20))</f>
        <v>0.24413293418595591</v>
      </c>
      <c r="D20" s="21">
        <f>ROUND(AVERAGE(H3:H17),2)</f>
        <v>4369.67</v>
      </c>
      <c r="E20" s="22" t="str">
        <f>IFERROR(ROUND(IF(B20&lt;2,"N/A",(IF(C20&lt;=25%,"N/A",AVERAGE(I3:I17)))),2),"N/A")</f>
        <v>N/A</v>
      </c>
      <c r="F20" s="22">
        <f>ROUND(MEDIAN(H3:H17),2)</f>
        <v>4049</v>
      </c>
      <c r="G20" s="23" t="str">
        <f>INDEX(G3:G17,MATCH(H20,H3:H17,0))</f>
        <v>OI S/A</v>
      </c>
      <c r="H20" s="24">
        <f>MIN(H3:H17)</f>
        <v>3500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141"/>
      <c r="E22" s="141"/>
      <c r="F22" s="30"/>
      <c r="G22" s="31" t="s">
        <v>16</v>
      </c>
      <c r="H22" s="32">
        <f>IF(C20&lt;=25%,D20,MIN(E20:F20))</f>
        <v>4369.67</v>
      </c>
    </row>
    <row r="23" spans="1:11">
      <c r="B23" s="25"/>
      <c r="C23" s="25"/>
      <c r="D23" s="141"/>
      <c r="E23" s="141"/>
      <c r="F23" s="33"/>
      <c r="G23" s="4" t="s">
        <v>17</v>
      </c>
      <c r="H23" s="24">
        <f>ROUND(H22,2)*D3</f>
        <v>4369.67</v>
      </c>
    </row>
    <row r="24" spans="1:11">
      <c r="B24" s="29"/>
      <c r="C24" s="29"/>
      <c r="D24" s="18"/>
      <c r="E24" s="18"/>
    </row>
    <row r="26" spans="1:11" ht="12.75" customHeight="1">
      <c r="A26" s="142" t="s">
        <v>18</v>
      </c>
      <c r="B26" s="142"/>
      <c r="C26" s="142"/>
      <c r="D26" s="142"/>
      <c r="E26" s="142"/>
      <c r="F26" s="142"/>
      <c r="G26" s="142"/>
      <c r="H26" s="142"/>
      <c r="I26" s="142"/>
    </row>
    <row r="27" spans="1:11" ht="12.75" customHeight="1">
      <c r="A27" s="142" t="s">
        <v>19</v>
      </c>
      <c r="B27" s="142"/>
      <c r="C27" s="142"/>
      <c r="D27" s="142"/>
      <c r="E27" s="142"/>
      <c r="F27" s="142"/>
      <c r="G27" s="142"/>
      <c r="H27" s="142"/>
      <c r="I27" s="142"/>
    </row>
    <row r="28" spans="1:11" ht="12.75" customHeight="1">
      <c r="A28" s="142" t="s">
        <v>20</v>
      </c>
      <c r="B28" s="142"/>
      <c r="C28" s="142"/>
      <c r="D28" s="142"/>
      <c r="E28" s="142"/>
      <c r="F28" s="142"/>
      <c r="G28" s="142"/>
      <c r="H28" s="142"/>
      <c r="I28" s="142"/>
    </row>
    <row r="29" spans="1:11" ht="12.75" customHeight="1">
      <c r="A29" s="142" t="s">
        <v>21</v>
      </c>
      <c r="B29" s="142"/>
      <c r="C29" s="142"/>
      <c r="D29" s="142"/>
      <c r="E29" s="142"/>
      <c r="F29" s="142"/>
      <c r="G29" s="142"/>
      <c r="H29" s="142"/>
      <c r="I29" s="142"/>
    </row>
    <row r="30" spans="1:11" ht="12.75" customHeight="1">
      <c r="A30" s="142" t="s">
        <v>22</v>
      </c>
      <c r="B30" s="142"/>
      <c r="C30" s="142"/>
      <c r="D30" s="142"/>
      <c r="E30" s="142"/>
      <c r="F30" s="142"/>
      <c r="G30" s="142"/>
      <c r="H30" s="142"/>
      <c r="I30" s="142"/>
    </row>
    <row r="31" spans="1:11" ht="12.75" customHeight="1">
      <c r="A31" s="142" t="s">
        <v>23</v>
      </c>
      <c r="B31" s="142"/>
      <c r="C31" s="142"/>
      <c r="D31" s="142"/>
      <c r="E31" s="142"/>
      <c r="F31" s="142"/>
      <c r="G31" s="142"/>
      <c r="H31" s="142"/>
      <c r="I31" s="142"/>
    </row>
    <row r="32" spans="1:11" ht="24.75" customHeight="1">
      <c r="A32" s="143" t="s">
        <v>24</v>
      </c>
      <c r="B32" s="143"/>
      <c r="C32" s="143"/>
      <c r="D32" s="143"/>
      <c r="E32" s="143"/>
      <c r="F32" s="143"/>
      <c r="G32" s="143"/>
      <c r="H32" s="143"/>
      <c r="I32" s="143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zoomScaleNormal="100" workbookViewId="0">
      <selection activeCell="H6" sqref="H6"/>
    </sheetView>
  </sheetViews>
  <sheetFormatPr defaultColWidth="9.140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1024" width="9.140625" style="1"/>
  </cols>
  <sheetData>
    <row r="1" spans="1:9" ht="15.75">
      <c r="A1" s="134" t="s">
        <v>0</v>
      </c>
      <c r="B1" s="134"/>
      <c r="C1" s="134"/>
      <c r="D1" s="134"/>
      <c r="E1" s="134"/>
      <c r="F1" s="134"/>
      <c r="G1" s="134"/>
      <c r="H1" s="134"/>
      <c r="I1" s="134"/>
    </row>
    <row r="2" spans="1:9" ht="25.5">
      <c r="A2" s="135" t="s">
        <v>65</v>
      </c>
      <c r="B2" s="2" t="s">
        <v>1</v>
      </c>
      <c r="C2" s="2" t="s">
        <v>2</v>
      </c>
      <c r="D2" s="2" t="s">
        <v>3</v>
      </c>
      <c r="E2" s="3" t="s">
        <v>4</v>
      </c>
      <c r="F2" s="3" t="s">
        <v>5</v>
      </c>
      <c r="G2" s="2" t="s">
        <v>6</v>
      </c>
      <c r="H2" s="4" t="s">
        <v>7</v>
      </c>
      <c r="I2" s="5" t="s">
        <v>8</v>
      </c>
    </row>
    <row r="3" spans="1:9" ht="12.75" customHeight="1">
      <c r="A3" s="135"/>
      <c r="B3" s="136" t="s">
        <v>56</v>
      </c>
      <c r="C3" s="137" t="s">
        <v>33</v>
      </c>
      <c r="D3" s="138">
        <v>134</v>
      </c>
      <c r="E3" s="139">
        <f>IF(C20&lt;=25%,D20,MIN(E20:F20))</f>
        <v>2896.57</v>
      </c>
      <c r="F3" s="139">
        <f>MIN(H3:H17)</f>
        <v>2299.7199999999998</v>
      </c>
      <c r="G3" s="6" t="s">
        <v>34</v>
      </c>
      <c r="H3" s="7">
        <v>3500</v>
      </c>
      <c r="I3" s="8" t="str">
        <f t="shared" ref="I3:I17" si="0">IF(H3="","",(IF($C$20&lt;25%,"N/A",IF(H3&lt;=($D$20+$A$20),H3,"Descartado"))))</f>
        <v>N/A</v>
      </c>
    </row>
    <row r="4" spans="1:9">
      <c r="A4" s="135"/>
      <c r="B4" s="136"/>
      <c r="C4" s="137"/>
      <c r="D4" s="138"/>
      <c r="E4" s="139"/>
      <c r="F4" s="139"/>
      <c r="G4" s="6" t="s">
        <v>35</v>
      </c>
      <c r="H4" s="7">
        <v>2299.7199999999998</v>
      </c>
      <c r="I4" s="8" t="str">
        <f t="shared" si="0"/>
        <v>N/A</v>
      </c>
    </row>
    <row r="5" spans="1:9">
      <c r="A5" s="135"/>
      <c r="B5" s="136"/>
      <c r="C5" s="137"/>
      <c r="D5" s="138"/>
      <c r="E5" s="139"/>
      <c r="F5" s="139"/>
      <c r="G5" s="6" t="s">
        <v>163</v>
      </c>
      <c r="H5" s="7">
        <v>2890</v>
      </c>
      <c r="I5" s="8" t="str">
        <f t="shared" si="0"/>
        <v>N/A</v>
      </c>
    </row>
    <row r="6" spans="1:9">
      <c r="A6" s="135"/>
      <c r="B6" s="136"/>
      <c r="C6" s="137"/>
      <c r="D6" s="138"/>
      <c r="E6" s="139"/>
      <c r="F6" s="139"/>
      <c r="G6" s="6"/>
      <c r="H6" s="7"/>
      <c r="I6" s="8" t="str">
        <f t="shared" si="0"/>
        <v/>
      </c>
    </row>
    <row r="7" spans="1:9">
      <c r="A7" s="135"/>
      <c r="B7" s="136"/>
      <c r="C7" s="137"/>
      <c r="D7" s="138"/>
      <c r="E7" s="139"/>
      <c r="F7" s="139"/>
      <c r="G7" s="6"/>
      <c r="H7" s="7"/>
      <c r="I7" s="8" t="str">
        <f t="shared" si="0"/>
        <v/>
      </c>
    </row>
    <row r="8" spans="1:9">
      <c r="A8" s="135"/>
      <c r="B8" s="136"/>
      <c r="C8" s="137"/>
      <c r="D8" s="138"/>
      <c r="E8" s="139"/>
      <c r="F8" s="139"/>
      <c r="G8" s="6"/>
      <c r="H8" s="7"/>
      <c r="I8" s="8" t="str">
        <f t="shared" si="0"/>
        <v/>
      </c>
    </row>
    <row r="9" spans="1:9">
      <c r="A9" s="135"/>
      <c r="B9" s="136"/>
      <c r="C9" s="137"/>
      <c r="D9" s="138"/>
      <c r="E9" s="139"/>
      <c r="F9" s="139"/>
      <c r="G9" s="6"/>
      <c r="H9" s="7"/>
      <c r="I9" s="8" t="str">
        <f t="shared" si="0"/>
        <v/>
      </c>
    </row>
    <row r="10" spans="1:9">
      <c r="A10" s="135"/>
      <c r="B10" s="136"/>
      <c r="C10" s="137"/>
      <c r="D10" s="138"/>
      <c r="E10" s="139"/>
      <c r="F10" s="139"/>
      <c r="G10" s="6"/>
      <c r="H10" s="7"/>
      <c r="I10" s="8" t="str">
        <f t="shared" si="0"/>
        <v/>
      </c>
    </row>
    <row r="11" spans="1:9">
      <c r="A11" s="135"/>
      <c r="B11" s="136"/>
      <c r="C11" s="137"/>
      <c r="D11" s="138"/>
      <c r="E11" s="139"/>
      <c r="F11" s="139"/>
      <c r="G11" s="6"/>
      <c r="H11" s="7"/>
      <c r="I11" s="8" t="str">
        <f t="shared" si="0"/>
        <v/>
      </c>
    </row>
    <row r="12" spans="1:9">
      <c r="A12" s="135"/>
      <c r="B12" s="136"/>
      <c r="C12" s="137"/>
      <c r="D12" s="138"/>
      <c r="E12" s="139"/>
      <c r="F12" s="139"/>
      <c r="G12" s="6"/>
      <c r="H12" s="7"/>
      <c r="I12" s="8" t="str">
        <f t="shared" si="0"/>
        <v/>
      </c>
    </row>
    <row r="13" spans="1:9">
      <c r="A13" s="135"/>
      <c r="B13" s="136"/>
      <c r="C13" s="137"/>
      <c r="D13" s="138"/>
      <c r="E13" s="139"/>
      <c r="F13" s="139"/>
      <c r="G13" s="6"/>
      <c r="H13" s="7"/>
      <c r="I13" s="8" t="str">
        <f t="shared" si="0"/>
        <v/>
      </c>
    </row>
    <row r="14" spans="1:9">
      <c r="A14" s="135"/>
      <c r="B14" s="136"/>
      <c r="C14" s="137"/>
      <c r="D14" s="138"/>
      <c r="E14" s="139"/>
      <c r="F14" s="139"/>
      <c r="G14" s="6"/>
      <c r="H14" s="7"/>
      <c r="I14" s="8" t="str">
        <f t="shared" si="0"/>
        <v/>
      </c>
    </row>
    <row r="15" spans="1:9">
      <c r="A15" s="135"/>
      <c r="B15" s="136"/>
      <c r="C15" s="137"/>
      <c r="D15" s="138"/>
      <c r="E15" s="139"/>
      <c r="F15" s="139"/>
      <c r="G15" s="6"/>
      <c r="H15" s="7"/>
      <c r="I15" s="8" t="str">
        <f t="shared" si="0"/>
        <v/>
      </c>
    </row>
    <row r="16" spans="1:9">
      <c r="A16" s="135"/>
      <c r="B16" s="136"/>
      <c r="C16" s="137"/>
      <c r="D16" s="138"/>
      <c r="E16" s="139"/>
      <c r="F16" s="139"/>
      <c r="G16" s="6"/>
      <c r="H16" s="7"/>
      <c r="I16" s="8" t="str">
        <f t="shared" si="0"/>
        <v/>
      </c>
    </row>
    <row r="17" spans="1:11">
      <c r="A17" s="135"/>
      <c r="B17" s="136"/>
      <c r="C17" s="137"/>
      <c r="D17" s="138"/>
      <c r="E17" s="139"/>
      <c r="F17" s="139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9</v>
      </c>
      <c r="B19" s="5" t="s">
        <v>10</v>
      </c>
      <c r="C19" s="4" t="s">
        <v>11</v>
      </c>
      <c r="D19" s="16" t="s">
        <v>12</v>
      </c>
      <c r="E19" s="17" t="s">
        <v>13</v>
      </c>
      <c r="F19" s="16" t="s">
        <v>14</v>
      </c>
      <c r="G19" s="140" t="s">
        <v>15</v>
      </c>
      <c r="H19" s="140"/>
      <c r="I19" s="18"/>
    </row>
    <row r="20" spans="1:11">
      <c r="A20" s="19">
        <f>IF(B20&lt;2,"N/A",(STDEV(H3:H17)))</f>
        <v>600.16699853735258</v>
      </c>
      <c r="B20" s="19">
        <f>COUNT(H3:H17)</f>
        <v>3</v>
      </c>
      <c r="C20" s="20">
        <f>IF(B20&lt;2,"N/A",(A20/D20))</f>
        <v>0.20719920407148887</v>
      </c>
      <c r="D20" s="21">
        <f>ROUND(AVERAGE(H3:H17),2)</f>
        <v>2896.57</v>
      </c>
      <c r="E20" s="22" t="str">
        <f>IFERROR(ROUND(IF(B20&lt;2,"N/A",(IF(C20&lt;=25%,"N/A",AVERAGE(I3:I17)))),2),"N/A")</f>
        <v>N/A</v>
      </c>
      <c r="F20" s="22">
        <f>ROUND(MEDIAN(H3:H17),2)</f>
        <v>2890</v>
      </c>
      <c r="G20" s="23" t="str">
        <f>INDEX(G3:G17,MATCH(H20,H3:H17,0))</f>
        <v>CLARO S/A</v>
      </c>
      <c r="H20" s="24">
        <f>MIN(H3:H17)</f>
        <v>2299.7199999999998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141"/>
      <c r="E22" s="141"/>
      <c r="F22" s="30"/>
      <c r="G22" s="31" t="s">
        <v>16</v>
      </c>
      <c r="H22" s="32">
        <f>IF(C20&lt;=25%,D20,MIN(E20:F20))</f>
        <v>2896.57</v>
      </c>
    </row>
    <row r="23" spans="1:11">
      <c r="B23" s="25"/>
      <c r="C23" s="25"/>
      <c r="D23" s="141"/>
      <c r="E23" s="141"/>
      <c r="F23" s="33"/>
      <c r="G23" s="4" t="s">
        <v>17</v>
      </c>
      <c r="H23" s="24">
        <f>ROUND(H22,2)*D3</f>
        <v>388140.38</v>
      </c>
    </row>
    <row r="24" spans="1:11">
      <c r="B24" s="29"/>
      <c r="C24" s="29"/>
      <c r="D24" s="18"/>
      <c r="E24" s="18"/>
    </row>
    <row r="26" spans="1:11" ht="12.75" customHeight="1">
      <c r="A26" s="142" t="s">
        <v>18</v>
      </c>
      <c r="B26" s="142"/>
      <c r="C26" s="142"/>
      <c r="D26" s="142"/>
      <c r="E26" s="142"/>
      <c r="F26" s="142"/>
      <c r="G26" s="142"/>
      <c r="H26" s="142"/>
      <c r="I26" s="142"/>
    </row>
    <row r="27" spans="1:11" ht="12.75" customHeight="1">
      <c r="A27" s="142" t="s">
        <v>19</v>
      </c>
      <c r="B27" s="142"/>
      <c r="C27" s="142"/>
      <c r="D27" s="142"/>
      <c r="E27" s="142"/>
      <c r="F27" s="142"/>
      <c r="G27" s="142"/>
      <c r="H27" s="142"/>
      <c r="I27" s="142"/>
    </row>
    <row r="28" spans="1:11" ht="12.75" customHeight="1">
      <c r="A28" s="142" t="s">
        <v>20</v>
      </c>
      <c r="B28" s="142"/>
      <c r="C28" s="142"/>
      <c r="D28" s="142"/>
      <c r="E28" s="142"/>
      <c r="F28" s="142"/>
      <c r="G28" s="142"/>
      <c r="H28" s="142"/>
      <c r="I28" s="142"/>
    </row>
    <row r="29" spans="1:11" ht="12.75" customHeight="1">
      <c r="A29" s="142" t="s">
        <v>21</v>
      </c>
      <c r="B29" s="142"/>
      <c r="C29" s="142"/>
      <c r="D29" s="142"/>
      <c r="E29" s="142"/>
      <c r="F29" s="142"/>
      <c r="G29" s="142"/>
      <c r="H29" s="142"/>
      <c r="I29" s="142"/>
    </row>
    <row r="30" spans="1:11" ht="12.75" customHeight="1">
      <c r="A30" s="142" t="s">
        <v>22</v>
      </c>
      <c r="B30" s="142"/>
      <c r="C30" s="142"/>
      <c r="D30" s="142"/>
      <c r="E30" s="142"/>
      <c r="F30" s="142"/>
      <c r="G30" s="142"/>
      <c r="H30" s="142"/>
      <c r="I30" s="142"/>
    </row>
    <row r="31" spans="1:11" ht="12.75" customHeight="1">
      <c r="A31" s="142" t="s">
        <v>23</v>
      </c>
      <c r="B31" s="142"/>
      <c r="C31" s="142"/>
      <c r="D31" s="142"/>
      <c r="E31" s="142"/>
      <c r="F31" s="142"/>
      <c r="G31" s="142"/>
      <c r="H31" s="142"/>
      <c r="I31" s="142"/>
    </row>
    <row r="32" spans="1:11" ht="24.75" customHeight="1">
      <c r="A32" s="143" t="s">
        <v>24</v>
      </c>
      <c r="B32" s="143"/>
      <c r="C32" s="143"/>
      <c r="D32" s="143"/>
      <c r="E32" s="143"/>
      <c r="F32" s="143"/>
      <c r="G32" s="143"/>
      <c r="H32" s="143"/>
      <c r="I32" s="143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zoomScaleNormal="100" workbookViewId="0">
      <selection activeCell="H6" sqref="H6"/>
    </sheetView>
  </sheetViews>
  <sheetFormatPr defaultColWidth="9.140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1024" width="9.140625" style="1"/>
  </cols>
  <sheetData>
    <row r="1" spans="1:9" ht="15.75">
      <c r="A1" s="134" t="s">
        <v>0</v>
      </c>
      <c r="B1" s="134"/>
      <c r="C1" s="134"/>
      <c r="D1" s="134"/>
      <c r="E1" s="134"/>
      <c r="F1" s="134"/>
      <c r="G1" s="134"/>
      <c r="H1" s="134"/>
      <c r="I1" s="134"/>
    </row>
    <row r="2" spans="1:9" ht="25.5">
      <c r="A2" s="135" t="s">
        <v>65</v>
      </c>
      <c r="B2" s="2" t="s">
        <v>1</v>
      </c>
      <c r="C2" s="2" t="s">
        <v>2</v>
      </c>
      <c r="D2" s="2" t="s">
        <v>3</v>
      </c>
      <c r="E2" s="3" t="s">
        <v>4</v>
      </c>
      <c r="F2" s="3" t="s">
        <v>5</v>
      </c>
      <c r="G2" s="2" t="s">
        <v>6</v>
      </c>
      <c r="H2" s="4" t="s">
        <v>7</v>
      </c>
      <c r="I2" s="5" t="s">
        <v>8</v>
      </c>
    </row>
    <row r="3" spans="1:9" ht="12.75" customHeight="1">
      <c r="A3" s="135"/>
      <c r="B3" s="136" t="s">
        <v>57</v>
      </c>
      <c r="C3" s="137" t="s">
        <v>33</v>
      </c>
      <c r="D3" s="138">
        <v>16</v>
      </c>
      <c r="E3" s="139">
        <f>IF(C20&lt;=25%,D20,MIN(E20:F20))</f>
        <v>2896.57</v>
      </c>
      <c r="F3" s="139">
        <f>MIN(H3:H17)</f>
        <v>2299.7199999999998</v>
      </c>
      <c r="G3" s="6" t="s">
        <v>34</v>
      </c>
      <c r="H3" s="7">
        <v>3500</v>
      </c>
      <c r="I3" s="8" t="str">
        <f t="shared" ref="I3:I17" si="0">IF(H3="","",(IF($C$20&lt;25%,"N/A",IF(H3&lt;=($D$20+$A$20),H3,"Descartado"))))</f>
        <v>N/A</v>
      </c>
    </row>
    <row r="4" spans="1:9">
      <c r="A4" s="135"/>
      <c r="B4" s="136"/>
      <c r="C4" s="137"/>
      <c r="D4" s="138"/>
      <c r="E4" s="139"/>
      <c r="F4" s="139"/>
      <c r="G4" s="6" t="s">
        <v>35</v>
      </c>
      <c r="H4" s="7">
        <v>2299.7199999999998</v>
      </c>
      <c r="I4" s="8" t="str">
        <f t="shared" si="0"/>
        <v>N/A</v>
      </c>
    </row>
    <row r="5" spans="1:9">
      <c r="A5" s="135"/>
      <c r="B5" s="136"/>
      <c r="C5" s="137"/>
      <c r="D5" s="138"/>
      <c r="E5" s="139"/>
      <c r="F5" s="139"/>
      <c r="G5" s="6" t="s">
        <v>163</v>
      </c>
      <c r="H5" s="7">
        <v>2890</v>
      </c>
      <c r="I5" s="8" t="str">
        <f t="shared" si="0"/>
        <v>N/A</v>
      </c>
    </row>
    <row r="6" spans="1:9">
      <c r="A6" s="135"/>
      <c r="B6" s="136"/>
      <c r="C6" s="137"/>
      <c r="D6" s="138"/>
      <c r="E6" s="139"/>
      <c r="F6" s="139"/>
      <c r="G6" s="6"/>
      <c r="H6" s="7"/>
      <c r="I6" s="8" t="str">
        <f t="shared" si="0"/>
        <v/>
      </c>
    </row>
    <row r="7" spans="1:9">
      <c r="A7" s="135"/>
      <c r="B7" s="136"/>
      <c r="C7" s="137"/>
      <c r="D7" s="138"/>
      <c r="E7" s="139"/>
      <c r="F7" s="139"/>
      <c r="G7" s="6"/>
      <c r="H7" s="7"/>
      <c r="I7" s="8" t="str">
        <f t="shared" si="0"/>
        <v/>
      </c>
    </row>
    <row r="8" spans="1:9">
      <c r="A8" s="135"/>
      <c r="B8" s="136"/>
      <c r="C8" s="137"/>
      <c r="D8" s="138"/>
      <c r="E8" s="139"/>
      <c r="F8" s="139"/>
      <c r="G8" s="6"/>
      <c r="H8" s="7"/>
      <c r="I8" s="8" t="str">
        <f t="shared" si="0"/>
        <v/>
      </c>
    </row>
    <row r="9" spans="1:9">
      <c r="A9" s="135"/>
      <c r="B9" s="136"/>
      <c r="C9" s="137"/>
      <c r="D9" s="138"/>
      <c r="E9" s="139"/>
      <c r="F9" s="139"/>
      <c r="G9" s="6"/>
      <c r="H9" s="7"/>
      <c r="I9" s="8" t="str">
        <f t="shared" si="0"/>
        <v/>
      </c>
    </row>
    <row r="10" spans="1:9">
      <c r="A10" s="135"/>
      <c r="B10" s="136"/>
      <c r="C10" s="137"/>
      <c r="D10" s="138"/>
      <c r="E10" s="139"/>
      <c r="F10" s="139"/>
      <c r="G10" s="6"/>
      <c r="H10" s="7"/>
      <c r="I10" s="8" t="str">
        <f t="shared" si="0"/>
        <v/>
      </c>
    </row>
    <row r="11" spans="1:9">
      <c r="A11" s="135"/>
      <c r="B11" s="136"/>
      <c r="C11" s="137"/>
      <c r="D11" s="138"/>
      <c r="E11" s="139"/>
      <c r="F11" s="139"/>
      <c r="G11" s="6"/>
      <c r="H11" s="7"/>
      <c r="I11" s="8" t="str">
        <f t="shared" si="0"/>
        <v/>
      </c>
    </row>
    <row r="12" spans="1:9">
      <c r="A12" s="135"/>
      <c r="B12" s="136"/>
      <c r="C12" s="137"/>
      <c r="D12" s="138"/>
      <c r="E12" s="139"/>
      <c r="F12" s="139"/>
      <c r="G12" s="6"/>
      <c r="H12" s="7"/>
      <c r="I12" s="8" t="str">
        <f t="shared" si="0"/>
        <v/>
      </c>
    </row>
    <row r="13" spans="1:9">
      <c r="A13" s="135"/>
      <c r="B13" s="136"/>
      <c r="C13" s="137"/>
      <c r="D13" s="138"/>
      <c r="E13" s="139"/>
      <c r="F13" s="139"/>
      <c r="G13" s="6"/>
      <c r="H13" s="7"/>
      <c r="I13" s="8" t="str">
        <f t="shared" si="0"/>
        <v/>
      </c>
    </row>
    <row r="14" spans="1:9">
      <c r="A14" s="135"/>
      <c r="B14" s="136"/>
      <c r="C14" s="137"/>
      <c r="D14" s="138"/>
      <c r="E14" s="139"/>
      <c r="F14" s="139"/>
      <c r="G14" s="6"/>
      <c r="H14" s="7"/>
      <c r="I14" s="8" t="str">
        <f t="shared" si="0"/>
        <v/>
      </c>
    </row>
    <row r="15" spans="1:9">
      <c r="A15" s="135"/>
      <c r="B15" s="136"/>
      <c r="C15" s="137"/>
      <c r="D15" s="138"/>
      <c r="E15" s="139"/>
      <c r="F15" s="139"/>
      <c r="G15" s="6"/>
      <c r="H15" s="7"/>
      <c r="I15" s="8" t="str">
        <f t="shared" si="0"/>
        <v/>
      </c>
    </row>
    <row r="16" spans="1:9">
      <c r="A16" s="135"/>
      <c r="B16" s="136"/>
      <c r="C16" s="137"/>
      <c r="D16" s="138"/>
      <c r="E16" s="139"/>
      <c r="F16" s="139"/>
      <c r="G16" s="6"/>
      <c r="H16" s="7"/>
      <c r="I16" s="8" t="str">
        <f t="shared" si="0"/>
        <v/>
      </c>
    </row>
    <row r="17" spans="1:11">
      <c r="A17" s="135"/>
      <c r="B17" s="136"/>
      <c r="C17" s="137"/>
      <c r="D17" s="138"/>
      <c r="E17" s="139"/>
      <c r="F17" s="139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9</v>
      </c>
      <c r="B19" s="5" t="s">
        <v>10</v>
      </c>
      <c r="C19" s="4" t="s">
        <v>11</v>
      </c>
      <c r="D19" s="16" t="s">
        <v>12</v>
      </c>
      <c r="E19" s="17" t="s">
        <v>13</v>
      </c>
      <c r="F19" s="16" t="s">
        <v>14</v>
      </c>
      <c r="G19" s="140" t="s">
        <v>15</v>
      </c>
      <c r="H19" s="140"/>
      <c r="I19" s="18"/>
    </row>
    <row r="20" spans="1:11">
      <c r="A20" s="19">
        <f>IF(B20&lt;2,"N/A",(STDEV(H3:H17)))</f>
        <v>600.16699853735258</v>
      </c>
      <c r="B20" s="19">
        <f>COUNT(H3:H17)</f>
        <v>3</v>
      </c>
      <c r="C20" s="20">
        <f>IF(B20&lt;2,"N/A",(A20/D20))</f>
        <v>0.20719920407148887</v>
      </c>
      <c r="D20" s="21">
        <f>ROUND(AVERAGE(H3:H17),2)</f>
        <v>2896.57</v>
      </c>
      <c r="E20" s="22" t="str">
        <f>IFERROR(ROUND(IF(B20&lt;2,"N/A",(IF(C20&lt;=25%,"N/A",AVERAGE(I3:I17)))),2),"N/A")</f>
        <v>N/A</v>
      </c>
      <c r="F20" s="22">
        <f>ROUND(MEDIAN(H3:H17),2)</f>
        <v>2890</v>
      </c>
      <c r="G20" s="23" t="str">
        <f>INDEX(G3:G17,MATCH(H20,H3:H17,0))</f>
        <v>CLARO S/A</v>
      </c>
      <c r="H20" s="24">
        <f>MIN(H3:H17)</f>
        <v>2299.7199999999998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141"/>
      <c r="E22" s="141"/>
      <c r="F22" s="30"/>
      <c r="G22" s="31" t="s">
        <v>16</v>
      </c>
      <c r="H22" s="32">
        <f>IF(C20&lt;=25%,D20,MIN(E20:F20))</f>
        <v>2896.57</v>
      </c>
    </row>
    <row r="23" spans="1:11">
      <c r="B23" s="25"/>
      <c r="C23" s="25"/>
      <c r="D23" s="141"/>
      <c r="E23" s="141"/>
      <c r="F23" s="33"/>
      <c r="G23" s="4" t="s">
        <v>17</v>
      </c>
      <c r="H23" s="24">
        <f>ROUND(H22,2)*D3</f>
        <v>46345.120000000003</v>
      </c>
    </row>
    <row r="24" spans="1:11">
      <c r="B24" s="29"/>
      <c r="C24" s="29"/>
      <c r="D24" s="18"/>
      <c r="E24" s="18"/>
    </row>
    <row r="26" spans="1:11" ht="12.75" customHeight="1">
      <c r="A26" s="142" t="s">
        <v>18</v>
      </c>
      <c r="B26" s="142"/>
      <c r="C26" s="142"/>
      <c r="D26" s="142"/>
      <c r="E26" s="142"/>
      <c r="F26" s="142"/>
      <c r="G26" s="142"/>
      <c r="H26" s="142"/>
      <c r="I26" s="142"/>
    </row>
    <row r="27" spans="1:11" ht="12.75" customHeight="1">
      <c r="A27" s="142" t="s">
        <v>19</v>
      </c>
      <c r="B27" s="142"/>
      <c r="C27" s="142"/>
      <c r="D27" s="142"/>
      <c r="E27" s="142"/>
      <c r="F27" s="142"/>
      <c r="G27" s="142"/>
      <c r="H27" s="142"/>
      <c r="I27" s="142"/>
    </row>
    <row r="28" spans="1:11" ht="12.75" customHeight="1">
      <c r="A28" s="142" t="s">
        <v>20</v>
      </c>
      <c r="B28" s="142"/>
      <c r="C28" s="142"/>
      <c r="D28" s="142"/>
      <c r="E28" s="142"/>
      <c r="F28" s="142"/>
      <c r="G28" s="142"/>
      <c r="H28" s="142"/>
      <c r="I28" s="142"/>
    </row>
    <row r="29" spans="1:11" ht="12.75" customHeight="1">
      <c r="A29" s="142" t="s">
        <v>21</v>
      </c>
      <c r="B29" s="142"/>
      <c r="C29" s="142"/>
      <c r="D29" s="142"/>
      <c r="E29" s="142"/>
      <c r="F29" s="142"/>
      <c r="G29" s="142"/>
      <c r="H29" s="142"/>
      <c r="I29" s="142"/>
    </row>
    <row r="30" spans="1:11" ht="12.75" customHeight="1">
      <c r="A30" s="142" t="s">
        <v>22</v>
      </c>
      <c r="B30" s="142"/>
      <c r="C30" s="142"/>
      <c r="D30" s="142"/>
      <c r="E30" s="142"/>
      <c r="F30" s="142"/>
      <c r="G30" s="142"/>
      <c r="H30" s="142"/>
      <c r="I30" s="142"/>
    </row>
    <row r="31" spans="1:11" ht="12.75" customHeight="1">
      <c r="A31" s="142" t="s">
        <v>23</v>
      </c>
      <c r="B31" s="142"/>
      <c r="C31" s="142"/>
      <c r="D31" s="142"/>
      <c r="E31" s="142"/>
      <c r="F31" s="142"/>
      <c r="G31" s="142"/>
      <c r="H31" s="142"/>
      <c r="I31" s="142"/>
    </row>
    <row r="32" spans="1:11" ht="24.75" customHeight="1">
      <c r="A32" s="143" t="s">
        <v>24</v>
      </c>
      <c r="B32" s="143"/>
      <c r="C32" s="143"/>
      <c r="D32" s="143"/>
      <c r="E32" s="143"/>
      <c r="F32" s="143"/>
      <c r="G32" s="143"/>
      <c r="H32" s="143"/>
      <c r="I32" s="143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zoomScaleNormal="100" workbookViewId="0">
      <selection activeCell="H6" sqref="H6"/>
    </sheetView>
  </sheetViews>
  <sheetFormatPr defaultColWidth="9.140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1024" width="9.140625" style="1"/>
  </cols>
  <sheetData>
    <row r="1" spans="1:9" ht="15.75">
      <c r="A1" s="134" t="s">
        <v>0</v>
      </c>
      <c r="B1" s="134"/>
      <c r="C1" s="134"/>
      <c r="D1" s="134"/>
      <c r="E1" s="134"/>
      <c r="F1" s="134"/>
      <c r="G1" s="134"/>
      <c r="H1" s="134"/>
      <c r="I1" s="134"/>
    </row>
    <row r="2" spans="1:9" ht="25.5">
      <c r="A2" s="135" t="s">
        <v>65</v>
      </c>
      <c r="B2" s="2" t="s">
        <v>1</v>
      </c>
      <c r="C2" s="2" t="s">
        <v>2</v>
      </c>
      <c r="D2" s="2" t="s">
        <v>3</v>
      </c>
      <c r="E2" s="3" t="s">
        <v>4</v>
      </c>
      <c r="F2" s="3" t="s">
        <v>5</v>
      </c>
      <c r="G2" s="2" t="s">
        <v>6</v>
      </c>
      <c r="H2" s="4" t="s">
        <v>7</v>
      </c>
      <c r="I2" s="5" t="s">
        <v>8</v>
      </c>
    </row>
    <row r="3" spans="1:9" ht="12.75" customHeight="1">
      <c r="A3" s="135"/>
      <c r="B3" s="136" t="s">
        <v>58</v>
      </c>
      <c r="C3" s="137" t="s">
        <v>33</v>
      </c>
      <c r="D3" s="138">
        <v>4</v>
      </c>
      <c r="E3" s="139">
        <f>IF(C20&lt;=25%,D20,MIN(E20:F20))</f>
        <v>2896.57</v>
      </c>
      <c r="F3" s="139">
        <f>MIN(H3:H17)</f>
        <v>2299.7199999999998</v>
      </c>
      <c r="G3" s="6" t="s">
        <v>34</v>
      </c>
      <c r="H3" s="7">
        <v>3500</v>
      </c>
      <c r="I3" s="8" t="str">
        <f t="shared" ref="I3:I17" si="0">IF(H3="","",(IF($C$20&lt;25%,"N/A",IF(H3&lt;=($D$20+$A$20),H3,"Descartado"))))</f>
        <v>N/A</v>
      </c>
    </row>
    <row r="4" spans="1:9">
      <c r="A4" s="135"/>
      <c r="B4" s="136"/>
      <c r="C4" s="137"/>
      <c r="D4" s="138"/>
      <c r="E4" s="139"/>
      <c r="F4" s="139"/>
      <c r="G4" s="6" t="s">
        <v>35</v>
      </c>
      <c r="H4" s="7">
        <v>2299.7199999999998</v>
      </c>
      <c r="I4" s="8" t="str">
        <f t="shared" si="0"/>
        <v>N/A</v>
      </c>
    </row>
    <row r="5" spans="1:9">
      <c r="A5" s="135"/>
      <c r="B5" s="136"/>
      <c r="C5" s="137"/>
      <c r="D5" s="138"/>
      <c r="E5" s="139"/>
      <c r="F5" s="139"/>
      <c r="G5" s="6" t="s">
        <v>163</v>
      </c>
      <c r="H5" s="7">
        <v>2890</v>
      </c>
      <c r="I5" s="8" t="str">
        <f t="shared" si="0"/>
        <v>N/A</v>
      </c>
    </row>
    <row r="6" spans="1:9">
      <c r="A6" s="135"/>
      <c r="B6" s="136"/>
      <c r="C6" s="137"/>
      <c r="D6" s="138"/>
      <c r="E6" s="139"/>
      <c r="F6" s="139"/>
      <c r="G6" s="6"/>
      <c r="H6" s="7"/>
      <c r="I6" s="8" t="str">
        <f t="shared" si="0"/>
        <v/>
      </c>
    </row>
    <row r="7" spans="1:9">
      <c r="A7" s="135"/>
      <c r="B7" s="136"/>
      <c r="C7" s="137"/>
      <c r="D7" s="138"/>
      <c r="E7" s="139"/>
      <c r="F7" s="139"/>
      <c r="G7" s="6"/>
      <c r="H7" s="7"/>
      <c r="I7" s="8" t="str">
        <f t="shared" si="0"/>
        <v/>
      </c>
    </row>
    <row r="8" spans="1:9">
      <c r="A8" s="135"/>
      <c r="B8" s="136"/>
      <c r="C8" s="137"/>
      <c r="D8" s="138"/>
      <c r="E8" s="139"/>
      <c r="F8" s="139"/>
      <c r="G8" s="6"/>
      <c r="H8" s="7"/>
      <c r="I8" s="8" t="str">
        <f t="shared" si="0"/>
        <v/>
      </c>
    </row>
    <row r="9" spans="1:9">
      <c r="A9" s="135"/>
      <c r="B9" s="136"/>
      <c r="C9" s="137"/>
      <c r="D9" s="138"/>
      <c r="E9" s="139"/>
      <c r="F9" s="139"/>
      <c r="G9" s="6"/>
      <c r="H9" s="7"/>
      <c r="I9" s="8" t="str">
        <f t="shared" si="0"/>
        <v/>
      </c>
    </row>
    <row r="10" spans="1:9">
      <c r="A10" s="135"/>
      <c r="B10" s="136"/>
      <c r="C10" s="137"/>
      <c r="D10" s="138"/>
      <c r="E10" s="139"/>
      <c r="F10" s="139"/>
      <c r="G10" s="6"/>
      <c r="H10" s="7"/>
      <c r="I10" s="8" t="str">
        <f t="shared" si="0"/>
        <v/>
      </c>
    </row>
    <row r="11" spans="1:9">
      <c r="A11" s="135"/>
      <c r="B11" s="136"/>
      <c r="C11" s="137"/>
      <c r="D11" s="138"/>
      <c r="E11" s="139"/>
      <c r="F11" s="139"/>
      <c r="G11" s="6"/>
      <c r="H11" s="7"/>
      <c r="I11" s="8" t="str">
        <f t="shared" si="0"/>
        <v/>
      </c>
    </row>
    <row r="12" spans="1:9">
      <c r="A12" s="135"/>
      <c r="B12" s="136"/>
      <c r="C12" s="137"/>
      <c r="D12" s="138"/>
      <c r="E12" s="139"/>
      <c r="F12" s="139"/>
      <c r="G12" s="6"/>
      <c r="H12" s="7"/>
      <c r="I12" s="8" t="str">
        <f t="shared" si="0"/>
        <v/>
      </c>
    </row>
    <row r="13" spans="1:9">
      <c r="A13" s="135"/>
      <c r="B13" s="136"/>
      <c r="C13" s="137"/>
      <c r="D13" s="138"/>
      <c r="E13" s="139"/>
      <c r="F13" s="139"/>
      <c r="G13" s="6"/>
      <c r="H13" s="7"/>
      <c r="I13" s="8" t="str">
        <f t="shared" si="0"/>
        <v/>
      </c>
    </row>
    <row r="14" spans="1:9">
      <c r="A14" s="135"/>
      <c r="B14" s="136"/>
      <c r="C14" s="137"/>
      <c r="D14" s="138"/>
      <c r="E14" s="139"/>
      <c r="F14" s="139"/>
      <c r="G14" s="6"/>
      <c r="H14" s="7"/>
      <c r="I14" s="8" t="str">
        <f t="shared" si="0"/>
        <v/>
      </c>
    </row>
    <row r="15" spans="1:9">
      <c r="A15" s="135"/>
      <c r="B15" s="136"/>
      <c r="C15" s="137"/>
      <c r="D15" s="138"/>
      <c r="E15" s="139"/>
      <c r="F15" s="139"/>
      <c r="G15" s="6"/>
      <c r="H15" s="7"/>
      <c r="I15" s="8" t="str">
        <f t="shared" si="0"/>
        <v/>
      </c>
    </row>
    <row r="16" spans="1:9">
      <c r="A16" s="135"/>
      <c r="B16" s="136"/>
      <c r="C16" s="137"/>
      <c r="D16" s="138"/>
      <c r="E16" s="139"/>
      <c r="F16" s="139"/>
      <c r="G16" s="6"/>
      <c r="H16" s="7"/>
      <c r="I16" s="8" t="str">
        <f t="shared" si="0"/>
        <v/>
      </c>
    </row>
    <row r="17" spans="1:11">
      <c r="A17" s="135"/>
      <c r="B17" s="136"/>
      <c r="C17" s="137"/>
      <c r="D17" s="138"/>
      <c r="E17" s="139"/>
      <c r="F17" s="139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9</v>
      </c>
      <c r="B19" s="5" t="s">
        <v>10</v>
      </c>
      <c r="C19" s="4" t="s">
        <v>11</v>
      </c>
      <c r="D19" s="16" t="s">
        <v>12</v>
      </c>
      <c r="E19" s="17" t="s">
        <v>13</v>
      </c>
      <c r="F19" s="16" t="s">
        <v>14</v>
      </c>
      <c r="G19" s="140" t="s">
        <v>15</v>
      </c>
      <c r="H19" s="140"/>
      <c r="I19" s="18"/>
    </row>
    <row r="20" spans="1:11">
      <c r="A20" s="19">
        <f>IF(B20&lt;2,"N/A",(STDEV(H3:H17)))</f>
        <v>600.16699853735258</v>
      </c>
      <c r="B20" s="19">
        <f>COUNT(H3:H17)</f>
        <v>3</v>
      </c>
      <c r="C20" s="20">
        <f>IF(B20&lt;2,"N/A",(A20/D20))</f>
        <v>0.20719920407148887</v>
      </c>
      <c r="D20" s="21">
        <f>ROUND(AVERAGE(H3:H17),2)</f>
        <v>2896.57</v>
      </c>
      <c r="E20" s="22" t="str">
        <f>IFERROR(ROUND(IF(B20&lt;2,"N/A",(IF(C20&lt;=25%,"N/A",AVERAGE(I3:I17)))),2),"N/A")</f>
        <v>N/A</v>
      </c>
      <c r="F20" s="22">
        <f>ROUND(MEDIAN(H3:H17),2)</f>
        <v>2890</v>
      </c>
      <c r="G20" s="23" t="str">
        <f>INDEX(G3:G17,MATCH(H20,H3:H17,0))</f>
        <v>CLARO S/A</v>
      </c>
      <c r="H20" s="24">
        <f>MIN(H3:H17)</f>
        <v>2299.7199999999998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141"/>
      <c r="E22" s="141"/>
      <c r="F22" s="30"/>
      <c r="G22" s="31" t="s">
        <v>16</v>
      </c>
      <c r="H22" s="32">
        <f>IF(C20&lt;=25%,D20,MIN(E20:F20))</f>
        <v>2896.57</v>
      </c>
    </row>
    <row r="23" spans="1:11">
      <c r="B23" s="25"/>
      <c r="C23" s="25"/>
      <c r="D23" s="141"/>
      <c r="E23" s="141"/>
      <c r="F23" s="33"/>
      <c r="G23" s="4" t="s">
        <v>17</v>
      </c>
      <c r="H23" s="24">
        <f>ROUND(H22,2)*D3</f>
        <v>11586.28</v>
      </c>
    </row>
    <row r="24" spans="1:11">
      <c r="B24" s="29"/>
      <c r="C24" s="29"/>
      <c r="D24" s="18"/>
      <c r="E24" s="18"/>
    </row>
    <row r="26" spans="1:11" ht="12.75" customHeight="1">
      <c r="A26" s="142" t="s">
        <v>18</v>
      </c>
      <c r="B26" s="142"/>
      <c r="C26" s="142"/>
      <c r="D26" s="142"/>
      <c r="E26" s="142"/>
      <c r="F26" s="142"/>
      <c r="G26" s="142"/>
      <c r="H26" s="142"/>
      <c r="I26" s="142"/>
    </row>
    <row r="27" spans="1:11" ht="12.75" customHeight="1">
      <c r="A27" s="142" t="s">
        <v>19</v>
      </c>
      <c r="B27" s="142"/>
      <c r="C27" s="142"/>
      <c r="D27" s="142"/>
      <c r="E27" s="142"/>
      <c r="F27" s="142"/>
      <c r="G27" s="142"/>
      <c r="H27" s="142"/>
      <c r="I27" s="142"/>
    </row>
    <row r="28" spans="1:11" ht="12.75" customHeight="1">
      <c r="A28" s="142" t="s">
        <v>20</v>
      </c>
      <c r="B28" s="142"/>
      <c r="C28" s="142"/>
      <c r="D28" s="142"/>
      <c r="E28" s="142"/>
      <c r="F28" s="142"/>
      <c r="G28" s="142"/>
      <c r="H28" s="142"/>
      <c r="I28" s="142"/>
    </row>
    <row r="29" spans="1:11" ht="12.75" customHeight="1">
      <c r="A29" s="142" t="s">
        <v>21</v>
      </c>
      <c r="B29" s="142"/>
      <c r="C29" s="142"/>
      <c r="D29" s="142"/>
      <c r="E29" s="142"/>
      <c r="F29" s="142"/>
      <c r="G29" s="142"/>
      <c r="H29" s="142"/>
      <c r="I29" s="142"/>
    </row>
    <row r="30" spans="1:11" ht="12.75" customHeight="1">
      <c r="A30" s="142" t="s">
        <v>22</v>
      </c>
      <c r="B30" s="142"/>
      <c r="C30" s="142"/>
      <c r="D30" s="142"/>
      <c r="E30" s="142"/>
      <c r="F30" s="142"/>
      <c r="G30" s="142"/>
      <c r="H30" s="142"/>
      <c r="I30" s="142"/>
    </row>
    <row r="31" spans="1:11" ht="12.75" customHeight="1">
      <c r="A31" s="142" t="s">
        <v>23</v>
      </c>
      <c r="B31" s="142"/>
      <c r="C31" s="142"/>
      <c r="D31" s="142"/>
      <c r="E31" s="142"/>
      <c r="F31" s="142"/>
      <c r="G31" s="142"/>
      <c r="H31" s="142"/>
      <c r="I31" s="142"/>
    </row>
    <row r="32" spans="1:11" ht="24.75" customHeight="1">
      <c r="A32" s="143" t="s">
        <v>24</v>
      </c>
      <c r="B32" s="143"/>
      <c r="C32" s="143"/>
      <c r="D32" s="143"/>
      <c r="E32" s="143"/>
      <c r="F32" s="143"/>
      <c r="G32" s="143"/>
      <c r="H32" s="143"/>
      <c r="I32" s="143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zoomScaleNormal="100" workbookViewId="0">
      <selection activeCell="H6" sqref="H6"/>
    </sheetView>
  </sheetViews>
  <sheetFormatPr defaultColWidth="9.140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1024" width="9.140625" style="1"/>
  </cols>
  <sheetData>
    <row r="1" spans="1:9" ht="15.75">
      <c r="A1" s="134" t="s">
        <v>0</v>
      </c>
      <c r="B1" s="134"/>
      <c r="C1" s="134"/>
      <c r="D1" s="134"/>
      <c r="E1" s="134"/>
      <c r="F1" s="134"/>
      <c r="G1" s="134"/>
      <c r="H1" s="134"/>
      <c r="I1" s="134"/>
    </row>
    <row r="2" spans="1:9" ht="25.5">
      <c r="A2" s="135" t="s">
        <v>65</v>
      </c>
      <c r="B2" s="2" t="s">
        <v>1</v>
      </c>
      <c r="C2" s="2" t="s">
        <v>2</v>
      </c>
      <c r="D2" s="2" t="s">
        <v>3</v>
      </c>
      <c r="E2" s="3" t="s">
        <v>4</v>
      </c>
      <c r="F2" s="3" t="s">
        <v>5</v>
      </c>
      <c r="G2" s="2" t="s">
        <v>6</v>
      </c>
      <c r="H2" s="4" t="s">
        <v>7</v>
      </c>
      <c r="I2" s="5" t="s">
        <v>8</v>
      </c>
    </row>
    <row r="3" spans="1:9" ht="12.75" customHeight="1">
      <c r="A3" s="135"/>
      <c r="B3" s="136" t="s">
        <v>59</v>
      </c>
      <c r="C3" s="137" t="s">
        <v>33</v>
      </c>
      <c r="D3" s="138">
        <v>10</v>
      </c>
      <c r="E3" s="139">
        <f>IF(C20&lt;=25%,D20,MIN(E20:F20))</f>
        <v>2896.57</v>
      </c>
      <c r="F3" s="139">
        <f>MIN(H3:H17)</f>
        <v>2299.7199999999998</v>
      </c>
      <c r="G3" s="6" t="s">
        <v>34</v>
      </c>
      <c r="H3" s="7">
        <v>3500</v>
      </c>
      <c r="I3" s="8" t="str">
        <f t="shared" ref="I3:I17" si="0">IF(H3="","",(IF($C$20&lt;25%,"N/A",IF(H3&lt;=($D$20+$A$20),H3,"Descartado"))))</f>
        <v>N/A</v>
      </c>
    </row>
    <row r="4" spans="1:9">
      <c r="A4" s="135"/>
      <c r="B4" s="136"/>
      <c r="C4" s="137"/>
      <c r="D4" s="138"/>
      <c r="E4" s="139"/>
      <c r="F4" s="139"/>
      <c r="G4" s="6" t="s">
        <v>35</v>
      </c>
      <c r="H4" s="7">
        <v>2299.7199999999998</v>
      </c>
      <c r="I4" s="8" t="str">
        <f t="shared" si="0"/>
        <v>N/A</v>
      </c>
    </row>
    <row r="5" spans="1:9">
      <c r="A5" s="135"/>
      <c r="B5" s="136"/>
      <c r="C5" s="137"/>
      <c r="D5" s="138"/>
      <c r="E5" s="139"/>
      <c r="F5" s="139"/>
      <c r="G5" s="6" t="s">
        <v>163</v>
      </c>
      <c r="H5" s="7">
        <v>2890</v>
      </c>
      <c r="I5" s="8" t="str">
        <f t="shared" si="0"/>
        <v>N/A</v>
      </c>
    </row>
    <row r="6" spans="1:9">
      <c r="A6" s="135"/>
      <c r="B6" s="136"/>
      <c r="C6" s="137"/>
      <c r="D6" s="138"/>
      <c r="E6" s="139"/>
      <c r="F6" s="139"/>
      <c r="G6" s="6"/>
      <c r="H6" s="7"/>
      <c r="I6" s="8" t="str">
        <f t="shared" si="0"/>
        <v/>
      </c>
    </row>
    <row r="7" spans="1:9">
      <c r="A7" s="135"/>
      <c r="B7" s="136"/>
      <c r="C7" s="137"/>
      <c r="D7" s="138"/>
      <c r="E7" s="139"/>
      <c r="F7" s="139"/>
      <c r="G7" s="6"/>
      <c r="H7" s="7"/>
      <c r="I7" s="8" t="str">
        <f t="shared" si="0"/>
        <v/>
      </c>
    </row>
    <row r="8" spans="1:9">
      <c r="A8" s="135"/>
      <c r="B8" s="136"/>
      <c r="C8" s="137"/>
      <c r="D8" s="138"/>
      <c r="E8" s="139"/>
      <c r="F8" s="139"/>
      <c r="G8" s="6"/>
      <c r="H8" s="7"/>
      <c r="I8" s="8" t="str">
        <f t="shared" si="0"/>
        <v/>
      </c>
    </row>
    <row r="9" spans="1:9">
      <c r="A9" s="135"/>
      <c r="B9" s="136"/>
      <c r="C9" s="137"/>
      <c r="D9" s="138"/>
      <c r="E9" s="139"/>
      <c r="F9" s="139"/>
      <c r="G9" s="6"/>
      <c r="H9" s="7"/>
      <c r="I9" s="8" t="str">
        <f t="shared" si="0"/>
        <v/>
      </c>
    </row>
    <row r="10" spans="1:9">
      <c r="A10" s="135"/>
      <c r="B10" s="136"/>
      <c r="C10" s="137"/>
      <c r="D10" s="138"/>
      <c r="E10" s="139"/>
      <c r="F10" s="139"/>
      <c r="G10" s="6"/>
      <c r="H10" s="7"/>
      <c r="I10" s="8" t="str">
        <f t="shared" si="0"/>
        <v/>
      </c>
    </row>
    <row r="11" spans="1:9">
      <c r="A11" s="135"/>
      <c r="B11" s="136"/>
      <c r="C11" s="137"/>
      <c r="D11" s="138"/>
      <c r="E11" s="139"/>
      <c r="F11" s="139"/>
      <c r="G11" s="6"/>
      <c r="H11" s="7"/>
      <c r="I11" s="8" t="str">
        <f t="shared" si="0"/>
        <v/>
      </c>
    </row>
    <row r="12" spans="1:9">
      <c r="A12" s="135"/>
      <c r="B12" s="136"/>
      <c r="C12" s="137"/>
      <c r="D12" s="138"/>
      <c r="E12" s="139"/>
      <c r="F12" s="139"/>
      <c r="G12" s="6"/>
      <c r="H12" s="7"/>
      <c r="I12" s="8" t="str">
        <f t="shared" si="0"/>
        <v/>
      </c>
    </row>
    <row r="13" spans="1:9">
      <c r="A13" s="135"/>
      <c r="B13" s="136"/>
      <c r="C13" s="137"/>
      <c r="D13" s="138"/>
      <c r="E13" s="139"/>
      <c r="F13" s="139"/>
      <c r="G13" s="6"/>
      <c r="H13" s="7"/>
      <c r="I13" s="8" t="str">
        <f t="shared" si="0"/>
        <v/>
      </c>
    </row>
    <row r="14" spans="1:9">
      <c r="A14" s="135"/>
      <c r="B14" s="136"/>
      <c r="C14" s="137"/>
      <c r="D14" s="138"/>
      <c r="E14" s="139"/>
      <c r="F14" s="139"/>
      <c r="G14" s="6"/>
      <c r="H14" s="7"/>
      <c r="I14" s="8" t="str">
        <f t="shared" si="0"/>
        <v/>
      </c>
    </row>
    <row r="15" spans="1:9">
      <c r="A15" s="135"/>
      <c r="B15" s="136"/>
      <c r="C15" s="137"/>
      <c r="D15" s="138"/>
      <c r="E15" s="139"/>
      <c r="F15" s="139"/>
      <c r="G15" s="6"/>
      <c r="H15" s="7"/>
      <c r="I15" s="8" t="str">
        <f t="shared" si="0"/>
        <v/>
      </c>
    </row>
    <row r="16" spans="1:9">
      <c r="A16" s="135"/>
      <c r="B16" s="136"/>
      <c r="C16" s="137"/>
      <c r="D16" s="138"/>
      <c r="E16" s="139"/>
      <c r="F16" s="139"/>
      <c r="G16" s="6"/>
      <c r="H16" s="7"/>
      <c r="I16" s="8" t="str">
        <f t="shared" si="0"/>
        <v/>
      </c>
    </row>
    <row r="17" spans="1:11">
      <c r="A17" s="135"/>
      <c r="B17" s="136"/>
      <c r="C17" s="137"/>
      <c r="D17" s="138"/>
      <c r="E17" s="139"/>
      <c r="F17" s="139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9</v>
      </c>
      <c r="B19" s="5" t="s">
        <v>10</v>
      </c>
      <c r="C19" s="4" t="s">
        <v>11</v>
      </c>
      <c r="D19" s="16" t="s">
        <v>12</v>
      </c>
      <c r="E19" s="17" t="s">
        <v>13</v>
      </c>
      <c r="F19" s="16" t="s">
        <v>14</v>
      </c>
      <c r="G19" s="140" t="s">
        <v>15</v>
      </c>
      <c r="H19" s="140"/>
      <c r="I19" s="18"/>
    </row>
    <row r="20" spans="1:11">
      <c r="A20" s="19">
        <f>IF(B20&lt;2,"N/A",(STDEV(H3:H17)))</f>
        <v>600.16699853735258</v>
      </c>
      <c r="B20" s="19">
        <f>COUNT(H3:H17)</f>
        <v>3</v>
      </c>
      <c r="C20" s="20">
        <f>IF(B20&lt;2,"N/A",(A20/D20))</f>
        <v>0.20719920407148887</v>
      </c>
      <c r="D20" s="21">
        <f>ROUND(AVERAGE(H3:H17),2)</f>
        <v>2896.57</v>
      </c>
      <c r="E20" s="22" t="str">
        <f>IFERROR(ROUND(IF(B20&lt;2,"N/A",(IF(C20&lt;=25%,"N/A",AVERAGE(I3:I17)))),2),"N/A")</f>
        <v>N/A</v>
      </c>
      <c r="F20" s="22">
        <f>ROUND(MEDIAN(H3:H17),2)</f>
        <v>2890</v>
      </c>
      <c r="G20" s="23" t="str">
        <f>INDEX(G3:G17,MATCH(H20,H3:H17,0))</f>
        <v>CLARO S/A</v>
      </c>
      <c r="H20" s="24">
        <f>MIN(H3:H17)</f>
        <v>2299.7199999999998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141"/>
      <c r="E22" s="141"/>
      <c r="F22" s="30"/>
      <c r="G22" s="31" t="s">
        <v>16</v>
      </c>
      <c r="H22" s="32">
        <f>IF(C20&lt;=25%,D20,MIN(E20:F20))</f>
        <v>2896.57</v>
      </c>
    </row>
    <row r="23" spans="1:11">
      <c r="B23" s="25"/>
      <c r="C23" s="25"/>
      <c r="D23" s="141"/>
      <c r="E23" s="141"/>
      <c r="F23" s="33"/>
      <c r="G23" s="4" t="s">
        <v>17</v>
      </c>
      <c r="H23" s="24">
        <f>ROUND(H22,2)*D3</f>
        <v>28965.7</v>
      </c>
    </row>
    <row r="24" spans="1:11">
      <c r="B24" s="29"/>
      <c r="C24" s="29"/>
      <c r="D24" s="18"/>
      <c r="E24" s="18"/>
    </row>
    <row r="26" spans="1:11" ht="12.75" customHeight="1">
      <c r="A26" s="142" t="s">
        <v>18</v>
      </c>
      <c r="B26" s="142"/>
      <c r="C26" s="142"/>
      <c r="D26" s="142"/>
      <c r="E26" s="142"/>
      <c r="F26" s="142"/>
      <c r="G26" s="142"/>
      <c r="H26" s="142"/>
      <c r="I26" s="142"/>
    </row>
    <row r="27" spans="1:11" ht="12.75" customHeight="1">
      <c r="A27" s="142" t="s">
        <v>19</v>
      </c>
      <c r="B27" s="142"/>
      <c r="C27" s="142"/>
      <c r="D27" s="142"/>
      <c r="E27" s="142"/>
      <c r="F27" s="142"/>
      <c r="G27" s="142"/>
      <c r="H27" s="142"/>
      <c r="I27" s="142"/>
    </row>
    <row r="28" spans="1:11" ht="12.75" customHeight="1">
      <c r="A28" s="142" t="s">
        <v>20</v>
      </c>
      <c r="B28" s="142"/>
      <c r="C28" s="142"/>
      <c r="D28" s="142"/>
      <c r="E28" s="142"/>
      <c r="F28" s="142"/>
      <c r="G28" s="142"/>
      <c r="H28" s="142"/>
      <c r="I28" s="142"/>
    </row>
    <row r="29" spans="1:11" ht="12.75" customHeight="1">
      <c r="A29" s="142" t="s">
        <v>21</v>
      </c>
      <c r="B29" s="142"/>
      <c r="C29" s="142"/>
      <c r="D29" s="142"/>
      <c r="E29" s="142"/>
      <c r="F29" s="142"/>
      <c r="G29" s="142"/>
      <c r="H29" s="142"/>
      <c r="I29" s="142"/>
    </row>
    <row r="30" spans="1:11" ht="12.75" customHeight="1">
      <c r="A30" s="142" t="s">
        <v>22</v>
      </c>
      <c r="B30" s="142"/>
      <c r="C30" s="142"/>
      <c r="D30" s="142"/>
      <c r="E30" s="142"/>
      <c r="F30" s="142"/>
      <c r="G30" s="142"/>
      <c r="H30" s="142"/>
      <c r="I30" s="142"/>
    </row>
    <row r="31" spans="1:11" ht="12.75" customHeight="1">
      <c r="A31" s="142" t="s">
        <v>23</v>
      </c>
      <c r="B31" s="142"/>
      <c r="C31" s="142"/>
      <c r="D31" s="142"/>
      <c r="E31" s="142"/>
      <c r="F31" s="142"/>
      <c r="G31" s="142"/>
      <c r="H31" s="142"/>
      <c r="I31" s="142"/>
    </row>
    <row r="32" spans="1:11" ht="24.75" customHeight="1">
      <c r="A32" s="143" t="s">
        <v>24</v>
      </c>
      <c r="B32" s="143"/>
      <c r="C32" s="143"/>
      <c r="D32" s="143"/>
      <c r="E32" s="143"/>
      <c r="F32" s="143"/>
      <c r="G32" s="143"/>
      <c r="H32" s="143"/>
      <c r="I32" s="143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zoomScaleNormal="100" workbookViewId="0">
      <selection activeCell="H6" sqref="H6"/>
    </sheetView>
  </sheetViews>
  <sheetFormatPr defaultColWidth="9.140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1024" width="9.140625" style="1"/>
  </cols>
  <sheetData>
    <row r="1" spans="1:9" ht="15.75">
      <c r="A1" s="134" t="s">
        <v>0</v>
      </c>
      <c r="B1" s="134"/>
      <c r="C1" s="134"/>
      <c r="D1" s="134"/>
      <c r="E1" s="134"/>
      <c r="F1" s="134"/>
      <c r="G1" s="134"/>
      <c r="H1" s="134"/>
      <c r="I1" s="134"/>
    </row>
    <row r="2" spans="1:9" ht="25.5">
      <c r="A2" s="135" t="s">
        <v>65</v>
      </c>
      <c r="B2" s="2" t="s">
        <v>1</v>
      </c>
      <c r="C2" s="2" t="s">
        <v>2</v>
      </c>
      <c r="D2" s="2" t="s">
        <v>3</v>
      </c>
      <c r="E2" s="3" t="s">
        <v>4</v>
      </c>
      <c r="F2" s="3" t="s">
        <v>5</v>
      </c>
      <c r="G2" s="2" t="s">
        <v>6</v>
      </c>
      <c r="H2" s="4" t="s">
        <v>7</v>
      </c>
      <c r="I2" s="5" t="s">
        <v>8</v>
      </c>
    </row>
    <row r="3" spans="1:9" ht="12.75" customHeight="1">
      <c r="A3" s="135"/>
      <c r="B3" s="136" t="s">
        <v>60</v>
      </c>
      <c r="C3" s="137" t="s">
        <v>33</v>
      </c>
      <c r="D3" s="138">
        <v>1</v>
      </c>
      <c r="E3" s="139">
        <f>IF(C20&lt;=25%,D20,MIN(E20:F20))</f>
        <v>2896.57</v>
      </c>
      <c r="F3" s="139">
        <f>MIN(H3:H17)</f>
        <v>2299.7199999999998</v>
      </c>
      <c r="G3" s="6" t="s">
        <v>34</v>
      </c>
      <c r="H3" s="7">
        <v>3500</v>
      </c>
      <c r="I3" s="8" t="str">
        <f t="shared" ref="I3:I17" si="0">IF(H3="","",(IF($C$20&lt;25%,"N/A",IF(H3&lt;=($D$20+$A$20),H3,"Descartado"))))</f>
        <v>N/A</v>
      </c>
    </row>
    <row r="4" spans="1:9">
      <c r="A4" s="135"/>
      <c r="B4" s="136"/>
      <c r="C4" s="137"/>
      <c r="D4" s="138"/>
      <c r="E4" s="139"/>
      <c r="F4" s="139"/>
      <c r="G4" s="6" t="s">
        <v>35</v>
      </c>
      <c r="H4" s="7">
        <v>2299.7199999999998</v>
      </c>
      <c r="I4" s="8" t="str">
        <f t="shared" si="0"/>
        <v>N/A</v>
      </c>
    </row>
    <row r="5" spans="1:9">
      <c r="A5" s="135"/>
      <c r="B5" s="136"/>
      <c r="C5" s="137"/>
      <c r="D5" s="138"/>
      <c r="E5" s="139"/>
      <c r="F5" s="139"/>
      <c r="G5" s="6" t="s">
        <v>163</v>
      </c>
      <c r="H5" s="7">
        <v>2890</v>
      </c>
      <c r="I5" s="8" t="str">
        <f t="shared" si="0"/>
        <v>N/A</v>
      </c>
    </row>
    <row r="6" spans="1:9">
      <c r="A6" s="135"/>
      <c r="B6" s="136"/>
      <c r="C6" s="137"/>
      <c r="D6" s="138"/>
      <c r="E6" s="139"/>
      <c r="F6" s="139"/>
      <c r="G6" s="6"/>
      <c r="H6" s="7"/>
      <c r="I6" s="8" t="str">
        <f t="shared" si="0"/>
        <v/>
      </c>
    </row>
    <row r="7" spans="1:9">
      <c r="A7" s="135"/>
      <c r="B7" s="136"/>
      <c r="C7" s="137"/>
      <c r="D7" s="138"/>
      <c r="E7" s="139"/>
      <c r="F7" s="139"/>
      <c r="G7" s="6"/>
      <c r="H7" s="7"/>
      <c r="I7" s="8" t="str">
        <f t="shared" si="0"/>
        <v/>
      </c>
    </row>
    <row r="8" spans="1:9">
      <c r="A8" s="135"/>
      <c r="B8" s="136"/>
      <c r="C8" s="137"/>
      <c r="D8" s="138"/>
      <c r="E8" s="139"/>
      <c r="F8" s="139"/>
      <c r="G8" s="6"/>
      <c r="H8" s="7"/>
      <c r="I8" s="8" t="str">
        <f t="shared" si="0"/>
        <v/>
      </c>
    </row>
    <row r="9" spans="1:9">
      <c r="A9" s="135"/>
      <c r="B9" s="136"/>
      <c r="C9" s="137"/>
      <c r="D9" s="138"/>
      <c r="E9" s="139"/>
      <c r="F9" s="139"/>
      <c r="G9" s="6"/>
      <c r="H9" s="7"/>
      <c r="I9" s="8" t="str">
        <f t="shared" si="0"/>
        <v/>
      </c>
    </row>
    <row r="10" spans="1:9">
      <c r="A10" s="135"/>
      <c r="B10" s="136"/>
      <c r="C10" s="137"/>
      <c r="D10" s="138"/>
      <c r="E10" s="139"/>
      <c r="F10" s="139"/>
      <c r="G10" s="6"/>
      <c r="H10" s="7"/>
      <c r="I10" s="8" t="str">
        <f t="shared" si="0"/>
        <v/>
      </c>
    </row>
    <row r="11" spans="1:9">
      <c r="A11" s="135"/>
      <c r="B11" s="136"/>
      <c r="C11" s="137"/>
      <c r="D11" s="138"/>
      <c r="E11" s="139"/>
      <c r="F11" s="139"/>
      <c r="G11" s="6"/>
      <c r="H11" s="7"/>
      <c r="I11" s="8" t="str">
        <f t="shared" si="0"/>
        <v/>
      </c>
    </row>
    <row r="12" spans="1:9">
      <c r="A12" s="135"/>
      <c r="B12" s="136"/>
      <c r="C12" s="137"/>
      <c r="D12" s="138"/>
      <c r="E12" s="139"/>
      <c r="F12" s="139"/>
      <c r="G12" s="6"/>
      <c r="H12" s="7"/>
      <c r="I12" s="8" t="str">
        <f t="shared" si="0"/>
        <v/>
      </c>
    </row>
    <row r="13" spans="1:9">
      <c r="A13" s="135"/>
      <c r="B13" s="136"/>
      <c r="C13" s="137"/>
      <c r="D13" s="138"/>
      <c r="E13" s="139"/>
      <c r="F13" s="139"/>
      <c r="G13" s="6"/>
      <c r="H13" s="7"/>
      <c r="I13" s="8" t="str">
        <f t="shared" si="0"/>
        <v/>
      </c>
    </row>
    <row r="14" spans="1:9">
      <c r="A14" s="135"/>
      <c r="B14" s="136"/>
      <c r="C14" s="137"/>
      <c r="D14" s="138"/>
      <c r="E14" s="139"/>
      <c r="F14" s="139"/>
      <c r="G14" s="6"/>
      <c r="H14" s="7"/>
      <c r="I14" s="8" t="str">
        <f t="shared" si="0"/>
        <v/>
      </c>
    </row>
    <row r="15" spans="1:9">
      <c r="A15" s="135"/>
      <c r="B15" s="136"/>
      <c r="C15" s="137"/>
      <c r="D15" s="138"/>
      <c r="E15" s="139"/>
      <c r="F15" s="139"/>
      <c r="G15" s="6"/>
      <c r="H15" s="7"/>
      <c r="I15" s="8" t="str">
        <f t="shared" si="0"/>
        <v/>
      </c>
    </row>
    <row r="16" spans="1:9">
      <c r="A16" s="135"/>
      <c r="B16" s="136"/>
      <c r="C16" s="137"/>
      <c r="D16" s="138"/>
      <c r="E16" s="139"/>
      <c r="F16" s="139"/>
      <c r="G16" s="6"/>
      <c r="H16" s="7"/>
      <c r="I16" s="8" t="str">
        <f t="shared" si="0"/>
        <v/>
      </c>
    </row>
    <row r="17" spans="1:11">
      <c r="A17" s="135"/>
      <c r="B17" s="136"/>
      <c r="C17" s="137"/>
      <c r="D17" s="138"/>
      <c r="E17" s="139"/>
      <c r="F17" s="139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9</v>
      </c>
      <c r="B19" s="5" t="s">
        <v>10</v>
      </c>
      <c r="C19" s="4" t="s">
        <v>11</v>
      </c>
      <c r="D19" s="16" t="s">
        <v>12</v>
      </c>
      <c r="E19" s="17" t="s">
        <v>13</v>
      </c>
      <c r="F19" s="16" t="s">
        <v>14</v>
      </c>
      <c r="G19" s="140" t="s">
        <v>15</v>
      </c>
      <c r="H19" s="140"/>
      <c r="I19" s="18"/>
    </row>
    <row r="20" spans="1:11">
      <c r="A20" s="19">
        <f>IF(B20&lt;2,"N/A",(STDEV(H3:H17)))</f>
        <v>600.16699853735258</v>
      </c>
      <c r="B20" s="19">
        <f>COUNT(H3:H17)</f>
        <v>3</v>
      </c>
      <c r="C20" s="20">
        <f>IF(B20&lt;2,"N/A",(A20/D20))</f>
        <v>0.20719920407148887</v>
      </c>
      <c r="D20" s="21">
        <f>ROUND(AVERAGE(H3:H17),2)</f>
        <v>2896.57</v>
      </c>
      <c r="E20" s="22" t="str">
        <f>IFERROR(ROUND(IF(B20&lt;2,"N/A",(IF(C20&lt;=25%,"N/A",AVERAGE(I3:I17)))),2),"N/A")</f>
        <v>N/A</v>
      </c>
      <c r="F20" s="22">
        <f>ROUND(MEDIAN(H3:H17),2)</f>
        <v>2890</v>
      </c>
      <c r="G20" s="23" t="str">
        <f>INDEX(G3:G17,MATCH(H20,H3:H17,0))</f>
        <v>CLARO S/A</v>
      </c>
      <c r="H20" s="24">
        <f>MIN(H3:H17)</f>
        <v>2299.7199999999998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141"/>
      <c r="E22" s="141"/>
      <c r="F22" s="30"/>
      <c r="G22" s="31" t="s">
        <v>16</v>
      </c>
      <c r="H22" s="32">
        <f>IF(C20&lt;=25%,D20,MIN(E20:F20))</f>
        <v>2896.57</v>
      </c>
    </row>
    <row r="23" spans="1:11">
      <c r="B23" s="25"/>
      <c r="C23" s="25"/>
      <c r="D23" s="141"/>
      <c r="E23" s="141"/>
      <c r="F23" s="33"/>
      <c r="G23" s="4" t="s">
        <v>17</v>
      </c>
      <c r="H23" s="24">
        <f>ROUND(H22,2)*D3</f>
        <v>2896.57</v>
      </c>
    </row>
    <row r="24" spans="1:11">
      <c r="B24" s="29"/>
      <c r="C24" s="29"/>
      <c r="D24" s="18"/>
      <c r="E24" s="18"/>
    </row>
    <row r="26" spans="1:11" ht="12.75" customHeight="1">
      <c r="A26" s="142" t="s">
        <v>18</v>
      </c>
      <c r="B26" s="142"/>
      <c r="C26" s="142"/>
      <c r="D26" s="142"/>
      <c r="E26" s="142"/>
      <c r="F26" s="142"/>
      <c r="G26" s="142"/>
      <c r="H26" s="142"/>
      <c r="I26" s="142"/>
    </row>
    <row r="27" spans="1:11" ht="12.75" customHeight="1">
      <c r="A27" s="142" t="s">
        <v>19</v>
      </c>
      <c r="B27" s="142"/>
      <c r="C27" s="142"/>
      <c r="D27" s="142"/>
      <c r="E27" s="142"/>
      <c r="F27" s="142"/>
      <c r="G27" s="142"/>
      <c r="H27" s="142"/>
      <c r="I27" s="142"/>
    </row>
    <row r="28" spans="1:11" ht="12.75" customHeight="1">
      <c r="A28" s="142" t="s">
        <v>20</v>
      </c>
      <c r="B28" s="142"/>
      <c r="C28" s="142"/>
      <c r="D28" s="142"/>
      <c r="E28" s="142"/>
      <c r="F28" s="142"/>
      <c r="G28" s="142"/>
      <c r="H28" s="142"/>
      <c r="I28" s="142"/>
    </row>
    <row r="29" spans="1:11" ht="12.75" customHeight="1">
      <c r="A29" s="142" t="s">
        <v>21</v>
      </c>
      <c r="B29" s="142"/>
      <c r="C29" s="142"/>
      <c r="D29" s="142"/>
      <c r="E29" s="142"/>
      <c r="F29" s="142"/>
      <c r="G29" s="142"/>
      <c r="H29" s="142"/>
      <c r="I29" s="142"/>
    </row>
    <row r="30" spans="1:11" ht="12.75" customHeight="1">
      <c r="A30" s="142" t="s">
        <v>22</v>
      </c>
      <c r="B30" s="142"/>
      <c r="C30" s="142"/>
      <c r="D30" s="142"/>
      <c r="E30" s="142"/>
      <c r="F30" s="142"/>
      <c r="G30" s="142"/>
      <c r="H30" s="142"/>
      <c r="I30" s="142"/>
    </row>
    <row r="31" spans="1:11" ht="12.75" customHeight="1">
      <c r="A31" s="142" t="s">
        <v>23</v>
      </c>
      <c r="B31" s="142"/>
      <c r="C31" s="142"/>
      <c r="D31" s="142"/>
      <c r="E31" s="142"/>
      <c r="F31" s="142"/>
      <c r="G31" s="142"/>
      <c r="H31" s="142"/>
      <c r="I31" s="142"/>
    </row>
    <row r="32" spans="1:11" ht="24.75" customHeight="1">
      <c r="A32" s="143" t="s">
        <v>24</v>
      </c>
      <c r="B32" s="143"/>
      <c r="C32" s="143"/>
      <c r="D32" s="143"/>
      <c r="E32" s="143"/>
      <c r="F32" s="143"/>
      <c r="G32" s="143"/>
      <c r="H32" s="143"/>
      <c r="I32" s="143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zoomScaleNormal="100" workbookViewId="0">
      <selection activeCell="H6" sqref="H6"/>
    </sheetView>
  </sheetViews>
  <sheetFormatPr defaultColWidth="9.140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1024" width="9.140625" style="1"/>
  </cols>
  <sheetData>
    <row r="1" spans="1:9" ht="15.75">
      <c r="A1" s="134" t="s">
        <v>0</v>
      </c>
      <c r="B1" s="134"/>
      <c r="C1" s="134"/>
      <c r="D1" s="134"/>
      <c r="E1" s="134"/>
      <c r="F1" s="134"/>
      <c r="G1" s="134"/>
      <c r="H1" s="134"/>
      <c r="I1" s="134"/>
    </row>
    <row r="2" spans="1:9" ht="25.5">
      <c r="A2" s="135" t="s">
        <v>65</v>
      </c>
      <c r="B2" s="2" t="s">
        <v>1</v>
      </c>
      <c r="C2" s="2" t="s">
        <v>2</v>
      </c>
      <c r="D2" s="2" t="s">
        <v>3</v>
      </c>
      <c r="E2" s="3" t="s">
        <v>4</v>
      </c>
      <c r="F2" s="3" t="s">
        <v>5</v>
      </c>
      <c r="G2" s="2" t="s">
        <v>6</v>
      </c>
      <c r="H2" s="4" t="s">
        <v>7</v>
      </c>
      <c r="I2" s="5" t="s">
        <v>8</v>
      </c>
    </row>
    <row r="3" spans="1:9" ht="12.75" customHeight="1">
      <c r="A3" s="135"/>
      <c r="B3" s="136" t="s">
        <v>61</v>
      </c>
      <c r="C3" s="137" t="s">
        <v>33</v>
      </c>
      <c r="D3" s="138">
        <v>1</v>
      </c>
      <c r="E3" s="139">
        <f>IF(C20&lt;=25%,D20,MIN(E20:F20))</f>
        <v>2896.57</v>
      </c>
      <c r="F3" s="139">
        <f>MIN(H3:H17)</f>
        <v>2299.7199999999998</v>
      </c>
      <c r="G3" s="6" t="s">
        <v>34</v>
      </c>
      <c r="H3" s="7">
        <v>3500</v>
      </c>
      <c r="I3" s="8" t="str">
        <f t="shared" ref="I3:I17" si="0">IF(H3="","",(IF($C$20&lt;25%,"N/A",IF(H3&lt;=($D$20+$A$20),H3,"Descartado"))))</f>
        <v>N/A</v>
      </c>
    </row>
    <row r="4" spans="1:9">
      <c r="A4" s="135"/>
      <c r="B4" s="136"/>
      <c r="C4" s="137"/>
      <c r="D4" s="138"/>
      <c r="E4" s="139"/>
      <c r="F4" s="139"/>
      <c r="G4" s="6" t="s">
        <v>35</v>
      </c>
      <c r="H4" s="7">
        <v>2299.7199999999998</v>
      </c>
      <c r="I4" s="8" t="str">
        <f t="shared" si="0"/>
        <v>N/A</v>
      </c>
    </row>
    <row r="5" spans="1:9">
      <c r="A5" s="135"/>
      <c r="B5" s="136"/>
      <c r="C5" s="137"/>
      <c r="D5" s="138"/>
      <c r="E5" s="139"/>
      <c r="F5" s="139"/>
      <c r="G5" s="6" t="s">
        <v>163</v>
      </c>
      <c r="H5" s="7">
        <v>2890</v>
      </c>
      <c r="I5" s="8" t="str">
        <f t="shared" si="0"/>
        <v>N/A</v>
      </c>
    </row>
    <row r="6" spans="1:9">
      <c r="A6" s="135"/>
      <c r="B6" s="136"/>
      <c r="C6" s="137"/>
      <c r="D6" s="138"/>
      <c r="E6" s="139"/>
      <c r="F6" s="139"/>
      <c r="G6" s="6"/>
      <c r="H6" s="7"/>
      <c r="I6" s="8" t="str">
        <f t="shared" si="0"/>
        <v/>
      </c>
    </row>
    <row r="7" spans="1:9">
      <c r="A7" s="135"/>
      <c r="B7" s="136"/>
      <c r="C7" s="137"/>
      <c r="D7" s="138"/>
      <c r="E7" s="139"/>
      <c r="F7" s="139"/>
      <c r="G7" s="6"/>
      <c r="H7" s="7"/>
      <c r="I7" s="8" t="str">
        <f t="shared" si="0"/>
        <v/>
      </c>
    </row>
    <row r="8" spans="1:9">
      <c r="A8" s="135"/>
      <c r="B8" s="136"/>
      <c r="C8" s="137"/>
      <c r="D8" s="138"/>
      <c r="E8" s="139"/>
      <c r="F8" s="139"/>
      <c r="G8" s="6"/>
      <c r="H8" s="7"/>
      <c r="I8" s="8" t="str">
        <f t="shared" si="0"/>
        <v/>
      </c>
    </row>
    <row r="9" spans="1:9">
      <c r="A9" s="135"/>
      <c r="B9" s="136"/>
      <c r="C9" s="137"/>
      <c r="D9" s="138"/>
      <c r="E9" s="139"/>
      <c r="F9" s="139"/>
      <c r="G9" s="6"/>
      <c r="H9" s="7"/>
      <c r="I9" s="8" t="str">
        <f t="shared" si="0"/>
        <v/>
      </c>
    </row>
    <row r="10" spans="1:9">
      <c r="A10" s="135"/>
      <c r="B10" s="136"/>
      <c r="C10" s="137"/>
      <c r="D10" s="138"/>
      <c r="E10" s="139"/>
      <c r="F10" s="139"/>
      <c r="G10" s="6"/>
      <c r="H10" s="7"/>
      <c r="I10" s="8" t="str">
        <f t="shared" si="0"/>
        <v/>
      </c>
    </row>
    <row r="11" spans="1:9">
      <c r="A11" s="135"/>
      <c r="B11" s="136"/>
      <c r="C11" s="137"/>
      <c r="D11" s="138"/>
      <c r="E11" s="139"/>
      <c r="F11" s="139"/>
      <c r="G11" s="6"/>
      <c r="H11" s="7"/>
      <c r="I11" s="8" t="str">
        <f t="shared" si="0"/>
        <v/>
      </c>
    </row>
    <row r="12" spans="1:9">
      <c r="A12" s="135"/>
      <c r="B12" s="136"/>
      <c r="C12" s="137"/>
      <c r="D12" s="138"/>
      <c r="E12" s="139"/>
      <c r="F12" s="139"/>
      <c r="G12" s="6"/>
      <c r="H12" s="7"/>
      <c r="I12" s="8" t="str">
        <f t="shared" si="0"/>
        <v/>
      </c>
    </row>
    <row r="13" spans="1:9">
      <c r="A13" s="135"/>
      <c r="B13" s="136"/>
      <c r="C13" s="137"/>
      <c r="D13" s="138"/>
      <c r="E13" s="139"/>
      <c r="F13" s="139"/>
      <c r="G13" s="6"/>
      <c r="H13" s="7"/>
      <c r="I13" s="8" t="str">
        <f t="shared" si="0"/>
        <v/>
      </c>
    </row>
    <row r="14" spans="1:9">
      <c r="A14" s="135"/>
      <c r="B14" s="136"/>
      <c r="C14" s="137"/>
      <c r="D14" s="138"/>
      <c r="E14" s="139"/>
      <c r="F14" s="139"/>
      <c r="G14" s="6"/>
      <c r="H14" s="7"/>
      <c r="I14" s="8" t="str">
        <f t="shared" si="0"/>
        <v/>
      </c>
    </row>
    <row r="15" spans="1:9">
      <c r="A15" s="135"/>
      <c r="B15" s="136"/>
      <c r="C15" s="137"/>
      <c r="D15" s="138"/>
      <c r="E15" s="139"/>
      <c r="F15" s="139"/>
      <c r="G15" s="6"/>
      <c r="H15" s="7"/>
      <c r="I15" s="8" t="str">
        <f t="shared" si="0"/>
        <v/>
      </c>
    </row>
    <row r="16" spans="1:9">
      <c r="A16" s="135"/>
      <c r="B16" s="136"/>
      <c r="C16" s="137"/>
      <c r="D16" s="138"/>
      <c r="E16" s="139"/>
      <c r="F16" s="139"/>
      <c r="G16" s="6"/>
      <c r="H16" s="7"/>
      <c r="I16" s="8" t="str">
        <f t="shared" si="0"/>
        <v/>
      </c>
    </row>
    <row r="17" spans="1:11">
      <c r="A17" s="135"/>
      <c r="B17" s="136"/>
      <c r="C17" s="137"/>
      <c r="D17" s="138"/>
      <c r="E17" s="139"/>
      <c r="F17" s="139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9</v>
      </c>
      <c r="B19" s="5" t="s">
        <v>10</v>
      </c>
      <c r="C19" s="4" t="s">
        <v>11</v>
      </c>
      <c r="D19" s="16" t="s">
        <v>12</v>
      </c>
      <c r="E19" s="17" t="s">
        <v>13</v>
      </c>
      <c r="F19" s="16" t="s">
        <v>14</v>
      </c>
      <c r="G19" s="140" t="s">
        <v>15</v>
      </c>
      <c r="H19" s="140"/>
      <c r="I19" s="18"/>
    </row>
    <row r="20" spans="1:11">
      <c r="A20" s="19">
        <f>IF(B20&lt;2,"N/A",(STDEV(H3:H17)))</f>
        <v>600.16699853735258</v>
      </c>
      <c r="B20" s="19">
        <f>COUNT(H3:H17)</f>
        <v>3</v>
      </c>
      <c r="C20" s="20">
        <f>IF(B20&lt;2,"N/A",(A20/D20))</f>
        <v>0.20719920407148887</v>
      </c>
      <c r="D20" s="21">
        <f>ROUND(AVERAGE(H3:H17),2)</f>
        <v>2896.57</v>
      </c>
      <c r="E20" s="22" t="str">
        <f>IFERROR(ROUND(IF(B20&lt;2,"N/A",(IF(C20&lt;=25%,"N/A",AVERAGE(I3:I17)))),2),"N/A")</f>
        <v>N/A</v>
      </c>
      <c r="F20" s="22">
        <f>ROUND(MEDIAN(H3:H17),2)</f>
        <v>2890</v>
      </c>
      <c r="G20" s="23" t="str">
        <f>INDEX(G3:G17,MATCH(H20,H3:H17,0))</f>
        <v>CLARO S/A</v>
      </c>
      <c r="H20" s="24">
        <f>MIN(H3:H17)</f>
        <v>2299.7199999999998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141"/>
      <c r="E22" s="141"/>
      <c r="F22" s="30"/>
      <c r="G22" s="31" t="s">
        <v>16</v>
      </c>
      <c r="H22" s="32">
        <f>IF(C20&lt;=25%,D20,MIN(E20:F20))</f>
        <v>2896.57</v>
      </c>
    </row>
    <row r="23" spans="1:11">
      <c r="B23" s="25"/>
      <c r="C23" s="25"/>
      <c r="D23" s="141"/>
      <c r="E23" s="141"/>
      <c r="F23" s="33"/>
      <c r="G23" s="4" t="s">
        <v>17</v>
      </c>
      <c r="H23" s="24">
        <f>ROUND(H22,2)*D3</f>
        <v>2896.57</v>
      </c>
    </row>
    <row r="24" spans="1:11">
      <c r="B24" s="29"/>
      <c r="C24" s="29"/>
      <c r="D24" s="18"/>
      <c r="E24" s="18"/>
    </row>
    <row r="26" spans="1:11" ht="12.75" customHeight="1">
      <c r="A26" s="142" t="s">
        <v>18</v>
      </c>
      <c r="B26" s="142"/>
      <c r="C26" s="142"/>
      <c r="D26" s="142"/>
      <c r="E26" s="142"/>
      <c r="F26" s="142"/>
      <c r="G26" s="142"/>
      <c r="H26" s="142"/>
      <c r="I26" s="142"/>
    </row>
    <row r="27" spans="1:11" ht="12.75" customHeight="1">
      <c r="A27" s="142" t="s">
        <v>19</v>
      </c>
      <c r="B27" s="142"/>
      <c r="C27" s="142"/>
      <c r="D27" s="142"/>
      <c r="E27" s="142"/>
      <c r="F27" s="142"/>
      <c r="G27" s="142"/>
      <c r="H27" s="142"/>
      <c r="I27" s="142"/>
    </row>
    <row r="28" spans="1:11" ht="12.75" customHeight="1">
      <c r="A28" s="142" t="s">
        <v>20</v>
      </c>
      <c r="B28" s="142"/>
      <c r="C28" s="142"/>
      <c r="D28" s="142"/>
      <c r="E28" s="142"/>
      <c r="F28" s="142"/>
      <c r="G28" s="142"/>
      <c r="H28" s="142"/>
      <c r="I28" s="142"/>
    </row>
    <row r="29" spans="1:11" ht="12.75" customHeight="1">
      <c r="A29" s="142" t="s">
        <v>21</v>
      </c>
      <c r="B29" s="142"/>
      <c r="C29" s="142"/>
      <c r="D29" s="142"/>
      <c r="E29" s="142"/>
      <c r="F29" s="142"/>
      <c r="G29" s="142"/>
      <c r="H29" s="142"/>
      <c r="I29" s="142"/>
    </row>
    <row r="30" spans="1:11" ht="12.75" customHeight="1">
      <c r="A30" s="142" t="s">
        <v>22</v>
      </c>
      <c r="B30" s="142"/>
      <c r="C30" s="142"/>
      <c r="D30" s="142"/>
      <c r="E30" s="142"/>
      <c r="F30" s="142"/>
      <c r="G30" s="142"/>
      <c r="H30" s="142"/>
      <c r="I30" s="142"/>
    </row>
    <row r="31" spans="1:11" ht="12.75" customHeight="1">
      <c r="A31" s="142" t="s">
        <v>23</v>
      </c>
      <c r="B31" s="142"/>
      <c r="C31" s="142"/>
      <c r="D31" s="142"/>
      <c r="E31" s="142"/>
      <c r="F31" s="142"/>
      <c r="G31" s="142"/>
      <c r="H31" s="142"/>
      <c r="I31" s="142"/>
    </row>
    <row r="32" spans="1:11" ht="24.75" customHeight="1">
      <c r="A32" s="143" t="s">
        <v>24</v>
      </c>
      <c r="B32" s="143"/>
      <c r="C32" s="143"/>
      <c r="D32" s="143"/>
      <c r="E32" s="143"/>
      <c r="F32" s="143"/>
      <c r="G32" s="143"/>
      <c r="H32" s="143"/>
      <c r="I32" s="143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zoomScaleNormal="100" workbookViewId="0">
      <selection activeCell="H6" sqref="H6"/>
    </sheetView>
  </sheetViews>
  <sheetFormatPr defaultColWidth="9.140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1024" width="9.140625" style="1"/>
  </cols>
  <sheetData>
    <row r="1" spans="1:9" ht="15.75">
      <c r="A1" s="134" t="s">
        <v>0</v>
      </c>
      <c r="B1" s="134"/>
      <c r="C1" s="134"/>
      <c r="D1" s="134"/>
      <c r="E1" s="134"/>
      <c r="F1" s="134"/>
      <c r="G1" s="134"/>
      <c r="H1" s="134"/>
      <c r="I1" s="134"/>
    </row>
    <row r="2" spans="1:9" ht="25.5">
      <c r="A2" s="135" t="s">
        <v>65</v>
      </c>
      <c r="B2" s="2" t="s">
        <v>1</v>
      </c>
      <c r="C2" s="2" t="s">
        <v>2</v>
      </c>
      <c r="D2" s="2" t="s">
        <v>3</v>
      </c>
      <c r="E2" s="3" t="s">
        <v>4</v>
      </c>
      <c r="F2" s="3" t="s">
        <v>5</v>
      </c>
      <c r="G2" s="2" t="s">
        <v>6</v>
      </c>
      <c r="H2" s="4" t="s">
        <v>7</v>
      </c>
      <c r="I2" s="5" t="s">
        <v>8</v>
      </c>
    </row>
    <row r="3" spans="1:9" ht="12.75" customHeight="1">
      <c r="A3" s="135"/>
      <c r="B3" s="136" t="s">
        <v>62</v>
      </c>
      <c r="C3" s="137" t="s">
        <v>33</v>
      </c>
      <c r="D3" s="138">
        <v>20</v>
      </c>
      <c r="E3" s="139">
        <f>IF(C20&lt;=25%,D20,MIN(E20:F20))</f>
        <v>3016.57</v>
      </c>
      <c r="F3" s="139">
        <f>MIN(H3:H17)</f>
        <v>2299.7199999999998</v>
      </c>
      <c r="G3" s="6" t="s">
        <v>34</v>
      </c>
      <c r="H3" s="7">
        <v>3500</v>
      </c>
      <c r="I3" s="8" t="str">
        <f t="shared" ref="I3:I17" si="0">IF(H3="","",(IF($C$20&lt;25%,"N/A",IF(H3&lt;=($D$20+$A$20),H3,"Descartado"))))</f>
        <v>N/A</v>
      </c>
    </row>
    <row r="4" spans="1:9">
      <c r="A4" s="135"/>
      <c r="B4" s="136"/>
      <c r="C4" s="137"/>
      <c r="D4" s="138"/>
      <c r="E4" s="139"/>
      <c r="F4" s="139"/>
      <c r="G4" s="6" t="s">
        <v>35</v>
      </c>
      <c r="H4" s="7">
        <v>2299.7199999999998</v>
      </c>
      <c r="I4" s="8" t="str">
        <f t="shared" si="0"/>
        <v>N/A</v>
      </c>
    </row>
    <row r="5" spans="1:9">
      <c r="A5" s="135"/>
      <c r="B5" s="136"/>
      <c r="C5" s="137"/>
      <c r="D5" s="138"/>
      <c r="E5" s="139"/>
      <c r="F5" s="139"/>
      <c r="G5" s="6" t="s">
        <v>163</v>
      </c>
      <c r="H5" s="7">
        <v>3250</v>
      </c>
      <c r="I5" s="8" t="str">
        <f t="shared" si="0"/>
        <v>N/A</v>
      </c>
    </row>
    <row r="6" spans="1:9">
      <c r="A6" s="135"/>
      <c r="B6" s="136"/>
      <c r="C6" s="137"/>
      <c r="D6" s="138"/>
      <c r="E6" s="139"/>
      <c r="F6" s="139"/>
      <c r="G6" s="6"/>
      <c r="H6" s="7"/>
      <c r="I6" s="8" t="str">
        <f t="shared" si="0"/>
        <v/>
      </c>
    </row>
    <row r="7" spans="1:9">
      <c r="A7" s="135"/>
      <c r="B7" s="136"/>
      <c r="C7" s="137"/>
      <c r="D7" s="138"/>
      <c r="E7" s="139"/>
      <c r="F7" s="139"/>
      <c r="G7" s="6"/>
      <c r="H7" s="7"/>
      <c r="I7" s="8" t="str">
        <f t="shared" si="0"/>
        <v/>
      </c>
    </row>
    <row r="8" spans="1:9">
      <c r="A8" s="135"/>
      <c r="B8" s="136"/>
      <c r="C8" s="137"/>
      <c r="D8" s="138"/>
      <c r="E8" s="139"/>
      <c r="F8" s="139"/>
      <c r="G8" s="6"/>
      <c r="H8" s="7"/>
      <c r="I8" s="8" t="str">
        <f t="shared" si="0"/>
        <v/>
      </c>
    </row>
    <row r="9" spans="1:9">
      <c r="A9" s="135"/>
      <c r="B9" s="136"/>
      <c r="C9" s="137"/>
      <c r="D9" s="138"/>
      <c r="E9" s="139"/>
      <c r="F9" s="139"/>
      <c r="G9" s="6"/>
      <c r="H9" s="7"/>
      <c r="I9" s="8" t="str">
        <f t="shared" si="0"/>
        <v/>
      </c>
    </row>
    <row r="10" spans="1:9">
      <c r="A10" s="135"/>
      <c r="B10" s="136"/>
      <c r="C10" s="137"/>
      <c r="D10" s="138"/>
      <c r="E10" s="139"/>
      <c r="F10" s="139"/>
      <c r="G10" s="6"/>
      <c r="H10" s="7"/>
      <c r="I10" s="8" t="str">
        <f t="shared" si="0"/>
        <v/>
      </c>
    </row>
    <row r="11" spans="1:9">
      <c r="A11" s="135"/>
      <c r="B11" s="136"/>
      <c r="C11" s="137"/>
      <c r="D11" s="138"/>
      <c r="E11" s="139"/>
      <c r="F11" s="139"/>
      <c r="G11" s="6"/>
      <c r="H11" s="7"/>
      <c r="I11" s="8" t="str">
        <f t="shared" si="0"/>
        <v/>
      </c>
    </row>
    <row r="12" spans="1:9">
      <c r="A12" s="135"/>
      <c r="B12" s="136"/>
      <c r="C12" s="137"/>
      <c r="D12" s="138"/>
      <c r="E12" s="139"/>
      <c r="F12" s="139"/>
      <c r="G12" s="6"/>
      <c r="H12" s="7"/>
      <c r="I12" s="8" t="str">
        <f t="shared" si="0"/>
        <v/>
      </c>
    </row>
    <row r="13" spans="1:9">
      <c r="A13" s="135"/>
      <c r="B13" s="136"/>
      <c r="C13" s="137"/>
      <c r="D13" s="138"/>
      <c r="E13" s="139"/>
      <c r="F13" s="139"/>
      <c r="G13" s="6"/>
      <c r="H13" s="7"/>
      <c r="I13" s="8" t="str">
        <f t="shared" si="0"/>
        <v/>
      </c>
    </row>
    <row r="14" spans="1:9">
      <c r="A14" s="135"/>
      <c r="B14" s="136"/>
      <c r="C14" s="137"/>
      <c r="D14" s="138"/>
      <c r="E14" s="139"/>
      <c r="F14" s="139"/>
      <c r="G14" s="6"/>
      <c r="H14" s="7"/>
      <c r="I14" s="8" t="str">
        <f t="shared" si="0"/>
        <v/>
      </c>
    </row>
    <row r="15" spans="1:9">
      <c r="A15" s="135"/>
      <c r="B15" s="136"/>
      <c r="C15" s="137"/>
      <c r="D15" s="138"/>
      <c r="E15" s="139"/>
      <c r="F15" s="139"/>
      <c r="G15" s="6"/>
      <c r="H15" s="7"/>
      <c r="I15" s="8" t="str">
        <f t="shared" si="0"/>
        <v/>
      </c>
    </row>
    <row r="16" spans="1:9">
      <c r="A16" s="135"/>
      <c r="B16" s="136"/>
      <c r="C16" s="137"/>
      <c r="D16" s="138"/>
      <c r="E16" s="139"/>
      <c r="F16" s="139"/>
      <c r="G16" s="6"/>
      <c r="H16" s="7"/>
      <c r="I16" s="8" t="str">
        <f t="shared" si="0"/>
        <v/>
      </c>
    </row>
    <row r="17" spans="1:11">
      <c r="A17" s="135"/>
      <c r="B17" s="136"/>
      <c r="C17" s="137"/>
      <c r="D17" s="138"/>
      <c r="E17" s="139"/>
      <c r="F17" s="139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9</v>
      </c>
      <c r="B19" s="5" t="s">
        <v>10</v>
      </c>
      <c r="C19" s="4" t="s">
        <v>11</v>
      </c>
      <c r="D19" s="16" t="s">
        <v>12</v>
      </c>
      <c r="E19" s="17" t="s">
        <v>13</v>
      </c>
      <c r="F19" s="16" t="s">
        <v>14</v>
      </c>
      <c r="G19" s="140" t="s">
        <v>15</v>
      </c>
      <c r="H19" s="140"/>
      <c r="I19" s="18"/>
    </row>
    <row r="20" spans="1:11">
      <c r="A20" s="19">
        <f>IF(B20&lt;2,"N/A",(STDEV(H3:H17)))</f>
        <v>633.27247384781867</v>
      </c>
      <c r="B20" s="19">
        <f>COUNT(H3:H17)</f>
        <v>3</v>
      </c>
      <c r="C20" s="20">
        <f>IF(B20&lt;2,"N/A",(A20/D20))</f>
        <v>0.20993130404658888</v>
      </c>
      <c r="D20" s="21">
        <f>ROUND(AVERAGE(H3:H17),2)</f>
        <v>3016.57</v>
      </c>
      <c r="E20" s="22" t="str">
        <f>IFERROR(ROUND(IF(B20&lt;2,"N/A",(IF(C20&lt;=25%,"N/A",AVERAGE(I3:I17)))),2),"N/A")</f>
        <v>N/A</v>
      </c>
      <c r="F20" s="22">
        <f>ROUND(MEDIAN(H3:H17),2)</f>
        <v>3250</v>
      </c>
      <c r="G20" s="23" t="str">
        <f>INDEX(G3:G17,MATCH(H20,H3:H17,0))</f>
        <v>CLARO S/A</v>
      </c>
      <c r="H20" s="24">
        <f>MIN(H3:H17)</f>
        <v>2299.7199999999998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141"/>
      <c r="E22" s="141"/>
      <c r="F22" s="30"/>
      <c r="G22" s="31" t="s">
        <v>16</v>
      </c>
      <c r="H22" s="32">
        <f>IF(C20&lt;=25%,D20,MIN(E20:F20))</f>
        <v>3016.57</v>
      </c>
    </row>
    <row r="23" spans="1:11">
      <c r="B23" s="25"/>
      <c r="C23" s="25"/>
      <c r="D23" s="141"/>
      <c r="E23" s="141"/>
      <c r="F23" s="33"/>
      <c r="G23" s="4" t="s">
        <v>17</v>
      </c>
      <c r="H23" s="24">
        <f>ROUND(H22,2)*D3</f>
        <v>60331.4</v>
      </c>
    </row>
    <row r="24" spans="1:11">
      <c r="B24" s="29"/>
      <c r="C24" s="29"/>
      <c r="D24" s="18"/>
      <c r="E24" s="18"/>
    </row>
    <row r="26" spans="1:11" ht="12.75" customHeight="1">
      <c r="A26" s="142" t="s">
        <v>18</v>
      </c>
      <c r="B26" s="142"/>
      <c r="C26" s="142"/>
      <c r="D26" s="142"/>
      <c r="E26" s="142"/>
      <c r="F26" s="142"/>
      <c r="G26" s="142"/>
      <c r="H26" s="142"/>
      <c r="I26" s="142"/>
    </row>
    <row r="27" spans="1:11" ht="12.75" customHeight="1">
      <c r="A27" s="142" t="s">
        <v>19</v>
      </c>
      <c r="B27" s="142"/>
      <c r="C27" s="142"/>
      <c r="D27" s="142"/>
      <c r="E27" s="142"/>
      <c r="F27" s="142"/>
      <c r="G27" s="142"/>
      <c r="H27" s="142"/>
      <c r="I27" s="142"/>
    </row>
    <row r="28" spans="1:11" ht="12.75" customHeight="1">
      <c r="A28" s="142" t="s">
        <v>20</v>
      </c>
      <c r="B28" s="142"/>
      <c r="C28" s="142"/>
      <c r="D28" s="142"/>
      <c r="E28" s="142"/>
      <c r="F28" s="142"/>
      <c r="G28" s="142"/>
      <c r="H28" s="142"/>
      <c r="I28" s="142"/>
    </row>
    <row r="29" spans="1:11" ht="12.75" customHeight="1">
      <c r="A29" s="142" t="s">
        <v>21</v>
      </c>
      <c r="B29" s="142"/>
      <c r="C29" s="142"/>
      <c r="D29" s="142"/>
      <c r="E29" s="142"/>
      <c r="F29" s="142"/>
      <c r="G29" s="142"/>
      <c r="H29" s="142"/>
      <c r="I29" s="142"/>
    </row>
    <row r="30" spans="1:11" ht="12.75" customHeight="1">
      <c r="A30" s="142" t="s">
        <v>22</v>
      </c>
      <c r="B30" s="142"/>
      <c r="C30" s="142"/>
      <c r="D30" s="142"/>
      <c r="E30" s="142"/>
      <c r="F30" s="142"/>
      <c r="G30" s="142"/>
      <c r="H30" s="142"/>
      <c r="I30" s="142"/>
    </row>
    <row r="31" spans="1:11" ht="12.75" customHeight="1">
      <c r="A31" s="142" t="s">
        <v>23</v>
      </c>
      <c r="B31" s="142"/>
      <c r="C31" s="142"/>
      <c r="D31" s="142"/>
      <c r="E31" s="142"/>
      <c r="F31" s="142"/>
      <c r="G31" s="142"/>
      <c r="H31" s="142"/>
      <c r="I31" s="142"/>
    </row>
    <row r="32" spans="1:11" ht="24.75" customHeight="1">
      <c r="A32" s="143" t="s">
        <v>24</v>
      </c>
      <c r="B32" s="143"/>
      <c r="C32" s="143"/>
      <c r="D32" s="143"/>
      <c r="E32" s="143"/>
      <c r="F32" s="143"/>
      <c r="G32" s="143"/>
      <c r="H32" s="143"/>
      <c r="I32" s="143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zoomScaleNormal="100" workbookViewId="0">
      <selection activeCell="H6" sqref="H6"/>
    </sheetView>
  </sheetViews>
  <sheetFormatPr defaultColWidth="9.140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1024" width="9.140625" style="1"/>
  </cols>
  <sheetData>
    <row r="1" spans="1:9" ht="15.75">
      <c r="A1" s="134" t="s">
        <v>0</v>
      </c>
      <c r="B1" s="134"/>
      <c r="C1" s="134"/>
      <c r="D1" s="134"/>
      <c r="E1" s="134"/>
      <c r="F1" s="134"/>
      <c r="G1" s="134"/>
      <c r="H1" s="134"/>
      <c r="I1" s="134"/>
    </row>
    <row r="2" spans="1:9" ht="25.5">
      <c r="A2" s="135" t="s">
        <v>65</v>
      </c>
      <c r="B2" s="2" t="s">
        <v>1</v>
      </c>
      <c r="C2" s="2" t="s">
        <v>2</v>
      </c>
      <c r="D2" s="2" t="s">
        <v>3</v>
      </c>
      <c r="E2" s="3" t="s">
        <v>4</v>
      </c>
      <c r="F2" s="3" t="s">
        <v>5</v>
      </c>
      <c r="G2" s="2" t="s">
        <v>6</v>
      </c>
      <c r="H2" s="4" t="s">
        <v>7</v>
      </c>
      <c r="I2" s="5" t="s">
        <v>8</v>
      </c>
    </row>
    <row r="3" spans="1:9" ht="12.75" customHeight="1">
      <c r="A3" s="135"/>
      <c r="B3" s="136" t="s">
        <v>63</v>
      </c>
      <c r="C3" s="137" t="s">
        <v>33</v>
      </c>
      <c r="D3" s="138">
        <v>8</v>
      </c>
      <c r="E3" s="139">
        <f>IF(C20&lt;=25%,D20,MIN(E20:F20))</f>
        <v>369.9</v>
      </c>
      <c r="F3" s="139">
        <f>MIN(H3:H17)</f>
        <v>250</v>
      </c>
      <c r="G3" s="6" t="s">
        <v>34</v>
      </c>
      <c r="H3" s="7">
        <v>250</v>
      </c>
      <c r="I3" s="8">
        <f t="shared" ref="I3:I17" si="0">IF(H3="","",(IF($C$20&lt;25%,"N/A",IF(H3&lt;=($D$20+$A$20),H3,"Descartado"))))</f>
        <v>250</v>
      </c>
    </row>
    <row r="4" spans="1:9">
      <c r="A4" s="135"/>
      <c r="B4" s="136"/>
      <c r="C4" s="137"/>
      <c r="D4" s="138"/>
      <c r="E4" s="139"/>
      <c r="F4" s="139"/>
      <c r="G4" s="6" t="s">
        <v>35</v>
      </c>
      <c r="H4" s="7">
        <v>489.8</v>
      </c>
      <c r="I4" s="8">
        <f t="shared" si="0"/>
        <v>489.8</v>
      </c>
    </row>
    <row r="5" spans="1:9">
      <c r="A5" s="135"/>
      <c r="B5" s="136"/>
      <c r="C5" s="137"/>
      <c r="D5" s="138"/>
      <c r="E5" s="139"/>
      <c r="F5" s="139"/>
      <c r="G5" s="6" t="s">
        <v>163</v>
      </c>
      <c r="H5" s="7">
        <v>850</v>
      </c>
      <c r="I5" s="8" t="str">
        <f t="shared" si="0"/>
        <v>Descartado</v>
      </c>
    </row>
    <row r="6" spans="1:9">
      <c r="A6" s="135"/>
      <c r="B6" s="136"/>
      <c r="C6" s="137"/>
      <c r="D6" s="138"/>
      <c r="E6" s="139"/>
      <c r="F6" s="139"/>
      <c r="G6" s="6"/>
      <c r="H6" s="7"/>
      <c r="I6" s="8" t="str">
        <f t="shared" si="0"/>
        <v/>
      </c>
    </row>
    <row r="7" spans="1:9">
      <c r="A7" s="135"/>
      <c r="B7" s="136"/>
      <c r="C7" s="137"/>
      <c r="D7" s="138"/>
      <c r="E7" s="139"/>
      <c r="F7" s="139"/>
      <c r="G7" s="6"/>
      <c r="H7" s="7"/>
      <c r="I7" s="8" t="str">
        <f t="shared" si="0"/>
        <v/>
      </c>
    </row>
    <row r="8" spans="1:9">
      <c r="A8" s="135"/>
      <c r="B8" s="136"/>
      <c r="C8" s="137"/>
      <c r="D8" s="138"/>
      <c r="E8" s="139"/>
      <c r="F8" s="139"/>
      <c r="G8" s="6"/>
      <c r="H8" s="7"/>
      <c r="I8" s="8" t="str">
        <f t="shared" si="0"/>
        <v/>
      </c>
    </row>
    <row r="9" spans="1:9">
      <c r="A9" s="135"/>
      <c r="B9" s="136"/>
      <c r="C9" s="137"/>
      <c r="D9" s="138"/>
      <c r="E9" s="139"/>
      <c r="F9" s="139"/>
      <c r="G9" s="6"/>
      <c r="H9" s="7"/>
      <c r="I9" s="8" t="str">
        <f t="shared" si="0"/>
        <v/>
      </c>
    </row>
    <row r="10" spans="1:9">
      <c r="A10" s="135"/>
      <c r="B10" s="136"/>
      <c r="C10" s="137"/>
      <c r="D10" s="138"/>
      <c r="E10" s="139"/>
      <c r="F10" s="139"/>
      <c r="G10" s="6"/>
      <c r="H10" s="7"/>
      <c r="I10" s="8" t="str">
        <f t="shared" si="0"/>
        <v/>
      </c>
    </row>
    <row r="11" spans="1:9">
      <c r="A11" s="135"/>
      <c r="B11" s="136"/>
      <c r="C11" s="137"/>
      <c r="D11" s="138"/>
      <c r="E11" s="139"/>
      <c r="F11" s="139"/>
      <c r="G11" s="6"/>
      <c r="H11" s="7"/>
      <c r="I11" s="8" t="str">
        <f t="shared" si="0"/>
        <v/>
      </c>
    </row>
    <row r="12" spans="1:9">
      <c r="A12" s="135"/>
      <c r="B12" s="136"/>
      <c r="C12" s="137"/>
      <c r="D12" s="138"/>
      <c r="E12" s="139"/>
      <c r="F12" s="139"/>
      <c r="G12" s="6"/>
      <c r="H12" s="7"/>
      <c r="I12" s="8" t="str">
        <f t="shared" si="0"/>
        <v/>
      </c>
    </row>
    <row r="13" spans="1:9">
      <c r="A13" s="135"/>
      <c r="B13" s="136"/>
      <c r="C13" s="137"/>
      <c r="D13" s="138"/>
      <c r="E13" s="139"/>
      <c r="F13" s="139"/>
      <c r="G13" s="6"/>
      <c r="H13" s="7"/>
      <c r="I13" s="8" t="str">
        <f t="shared" si="0"/>
        <v/>
      </c>
    </row>
    <row r="14" spans="1:9">
      <c r="A14" s="135"/>
      <c r="B14" s="136"/>
      <c r="C14" s="137"/>
      <c r="D14" s="138"/>
      <c r="E14" s="139"/>
      <c r="F14" s="139"/>
      <c r="G14" s="6"/>
      <c r="H14" s="7"/>
      <c r="I14" s="8" t="str">
        <f t="shared" si="0"/>
        <v/>
      </c>
    </row>
    <row r="15" spans="1:9">
      <c r="A15" s="135"/>
      <c r="B15" s="136"/>
      <c r="C15" s="137"/>
      <c r="D15" s="138"/>
      <c r="E15" s="139"/>
      <c r="F15" s="139"/>
      <c r="G15" s="6"/>
      <c r="H15" s="7"/>
      <c r="I15" s="8" t="str">
        <f t="shared" si="0"/>
        <v/>
      </c>
    </row>
    <row r="16" spans="1:9">
      <c r="A16" s="135"/>
      <c r="B16" s="136"/>
      <c r="C16" s="137"/>
      <c r="D16" s="138"/>
      <c r="E16" s="139"/>
      <c r="F16" s="139"/>
      <c r="G16" s="6"/>
      <c r="H16" s="7"/>
      <c r="I16" s="8" t="str">
        <f t="shared" si="0"/>
        <v/>
      </c>
    </row>
    <row r="17" spans="1:11">
      <c r="A17" s="135"/>
      <c r="B17" s="136"/>
      <c r="C17" s="137"/>
      <c r="D17" s="138"/>
      <c r="E17" s="139"/>
      <c r="F17" s="139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9</v>
      </c>
      <c r="B19" s="5" t="s">
        <v>10</v>
      </c>
      <c r="C19" s="4" t="s">
        <v>11</v>
      </c>
      <c r="D19" s="16" t="s">
        <v>12</v>
      </c>
      <c r="E19" s="17" t="s">
        <v>13</v>
      </c>
      <c r="F19" s="16" t="s">
        <v>14</v>
      </c>
      <c r="G19" s="140" t="s">
        <v>15</v>
      </c>
      <c r="H19" s="140"/>
      <c r="I19" s="18"/>
    </row>
    <row r="20" spans="1:11">
      <c r="A20" s="19">
        <f>IF(B20&lt;2,"N/A",(STDEV(H3:H17)))</f>
        <v>302.00664451851611</v>
      </c>
      <c r="B20" s="19">
        <f>COUNT(H3:H17)</f>
        <v>3</v>
      </c>
      <c r="C20" s="20">
        <f>IF(B20&lt;2,"N/A",(A20/D20))</f>
        <v>0.5698991272781615</v>
      </c>
      <c r="D20" s="21">
        <f>ROUND(AVERAGE(H3:H17),2)</f>
        <v>529.92999999999995</v>
      </c>
      <c r="E20" s="22">
        <f>IFERROR(ROUND(IF(B20&lt;2,"N/A",(IF(C20&lt;=25%,"N/A",AVERAGE(I3:I17)))),2),"N/A")</f>
        <v>369.9</v>
      </c>
      <c r="F20" s="22">
        <f>ROUND(MEDIAN(H3:H17),2)</f>
        <v>489.8</v>
      </c>
      <c r="G20" s="23" t="str">
        <f>INDEX(G3:G17,MATCH(H20,H3:H17,0))</f>
        <v>OI S/A</v>
      </c>
      <c r="H20" s="24">
        <f>MIN(H3:H17)</f>
        <v>250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141"/>
      <c r="E22" s="141"/>
      <c r="F22" s="30"/>
      <c r="G22" s="31" t="s">
        <v>16</v>
      </c>
      <c r="H22" s="32">
        <f>IF(C20&lt;=25%,D20,MIN(E20:F20))</f>
        <v>369.9</v>
      </c>
    </row>
    <row r="23" spans="1:11">
      <c r="B23" s="25"/>
      <c r="C23" s="25"/>
      <c r="D23" s="141"/>
      <c r="E23" s="141"/>
      <c r="F23" s="33"/>
      <c r="G23" s="4" t="s">
        <v>17</v>
      </c>
      <c r="H23" s="24">
        <f>ROUND(H22,2)*D3</f>
        <v>2959.2</v>
      </c>
    </row>
    <row r="24" spans="1:11">
      <c r="B24" s="29"/>
      <c r="C24" s="29"/>
      <c r="D24" s="18"/>
      <c r="E24" s="18"/>
    </row>
    <row r="26" spans="1:11" ht="12.75" customHeight="1">
      <c r="A26" s="142" t="s">
        <v>18</v>
      </c>
      <c r="B26" s="142"/>
      <c r="C26" s="142"/>
      <c r="D26" s="142"/>
      <c r="E26" s="142"/>
      <c r="F26" s="142"/>
      <c r="G26" s="142"/>
      <c r="H26" s="142"/>
      <c r="I26" s="142"/>
    </row>
    <row r="27" spans="1:11" ht="12.75" customHeight="1">
      <c r="A27" s="142" t="s">
        <v>19</v>
      </c>
      <c r="B27" s="142"/>
      <c r="C27" s="142"/>
      <c r="D27" s="142"/>
      <c r="E27" s="142"/>
      <c r="F27" s="142"/>
      <c r="G27" s="142"/>
      <c r="H27" s="142"/>
      <c r="I27" s="142"/>
    </row>
    <row r="28" spans="1:11" ht="12.75" customHeight="1">
      <c r="A28" s="142" t="s">
        <v>20</v>
      </c>
      <c r="B28" s="142"/>
      <c r="C28" s="142"/>
      <c r="D28" s="142"/>
      <c r="E28" s="142"/>
      <c r="F28" s="142"/>
      <c r="G28" s="142"/>
      <c r="H28" s="142"/>
      <c r="I28" s="142"/>
    </row>
    <row r="29" spans="1:11" ht="12.75" customHeight="1">
      <c r="A29" s="142" t="s">
        <v>21</v>
      </c>
      <c r="B29" s="142"/>
      <c r="C29" s="142"/>
      <c r="D29" s="142"/>
      <c r="E29" s="142"/>
      <c r="F29" s="142"/>
      <c r="G29" s="142"/>
      <c r="H29" s="142"/>
      <c r="I29" s="142"/>
    </row>
    <row r="30" spans="1:11" ht="12.75" customHeight="1">
      <c r="A30" s="142" t="s">
        <v>22</v>
      </c>
      <c r="B30" s="142"/>
      <c r="C30" s="142"/>
      <c r="D30" s="142"/>
      <c r="E30" s="142"/>
      <c r="F30" s="142"/>
      <c r="G30" s="142"/>
      <c r="H30" s="142"/>
      <c r="I30" s="142"/>
    </row>
    <row r="31" spans="1:11" ht="12.75" customHeight="1">
      <c r="A31" s="142" t="s">
        <v>23</v>
      </c>
      <c r="B31" s="142"/>
      <c r="C31" s="142"/>
      <c r="D31" s="142"/>
      <c r="E31" s="142"/>
      <c r="F31" s="142"/>
      <c r="G31" s="142"/>
      <c r="H31" s="142"/>
      <c r="I31" s="142"/>
    </row>
    <row r="32" spans="1:11" ht="24.75" customHeight="1">
      <c r="A32" s="143" t="s">
        <v>24</v>
      </c>
      <c r="B32" s="143"/>
      <c r="C32" s="143"/>
      <c r="D32" s="143"/>
      <c r="E32" s="143"/>
      <c r="F32" s="143"/>
      <c r="G32" s="143"/>
      <c r="H32" s="143"/>
      <c r="I32" s="143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zoomScaleNormal="100" workbookViewId="0">
      <selection activeCell="H6" sqref="H6"/>
    </sheetView>
  </sheetViews>
  <sheetFormatPr defaultColWidth="9.140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1024" width="9.140625" style="1"/>
  </cols>
  <sheetData>
    <row r="1" spans="1:9" ht="15.75">
      <c r="A1" s="134" t="s">
        <v>0</v>
      </c>
      <c r="B1" s="134"/>
      <c r="C1" s="134"/>
      <c r="D1" s="134"/>
      <c r="E1" s="134"/>
      <c r="F1" s="134"/>
      <c r="G1" s="134"/>
      <c r="H1" s="134"/>
      <c r="I1" s="134"/>
    </row>
    <row r="2" spans="1:9" ht="25.5">
      <c r="A2" s="135" t="s">
        <v>65</v>
      </c>
      <c r="B2" s="2" t="s">
        <v>1</v>
      </c>
      <c r="C2" s="2" t="s">
        <v>2</v>
      </c>
      <c r="D2" s="2" t="s">
        <v>3</v>
      </c>
      <c r="E2" s="3" t="s">
        <v>4</v>
      </c>
      <c r="F2" s="3" t="s">
        <v>5</v>
      </c>
      <c r="G2" s="2" t="s">
        <v>6</v>
      </c>
      <c r="H2" s="4" t="s">
        <v>7</v>
      </c>
      <c r="I2" s="5" t="s">
        <v>8</v>
      </c>
    </row>
    <row r="3" spans="1:9" ht="12.75" customHeight="1">
      <c r="A3" s="135"/>
      <c r="B3" s="136" t="s">
        <v>37</v>
      </c>
      <c r="C3" s="137" t="s">
        <v>33</v>
      </c>
      <c r="D3" s="138">
        <v>16</v>
      </c>
      <c r="E3" s="139">
        <f>IF(C20&lt;=25%,D20,MIN(E20:F20))</f>
        <v>1730.8</v>
      </c>
      <c r="F3" s="139">
        <f>MIN(H3:H17)</f>
        <v>1471.6</v>
      </c>
      <c r="G3" s="6" t="s">
        <v>34</v>
      </c>
      <c r="H3" s="7">
        <v>1471.6</v>
      </c>
      <c r="I3" s="8">
        <f t="shared" ref="I3:I17" si="0">IF(H3="","",(IF($C$20&lt;25%,"N/A",IF(H3&lt;=($D$20+$A$20),H3,"Descartado"))))</f>
        <v>1471.6</v>
      </c>
    </row>
    <row r="4" spans="1:9">
      <c r="A4" s="135"/>
      <c r="B4" s="136"/>
      <c r="C4" s="137"/>
      <c r="D4" s="138"/>
      <c r="E4" s="139"/>
      <c r="F4" s="139"/>
      <c r="G4" s="6" t="s">
        <v>35</v>
      </c>
      <c r="H4" s="7">
        <v>4200.32</v>
      </c>
      <c r="I4" s="8" t="str">
        <f t="shared" si="0"/>
        <v>Descartado</v>
      </c>
    </row>
    <row r="5" spans="1:9">
      <c r="A5" s="135"/>
      <c r="B5" s="136"/>
      <c r="C5" s="137"/>
      <c r="D5" s="138"/>
      <c r="E5" s="139"/>
      <c r="F5" s="139"/>
      <c r="G5" s="6" t="s">
        <v>163</v>
      </c>
      <c r="H5" s="7">
        <v>1990</v>
      </c>
      <c r="I5" s="8">
        <f t="shared" si="0"/>
        <v>1990</v>
      </c>
    </row>
    <row r="6" spans="1:9">
      <c r="A6" s="135"/>
      <c r="B6" s="136"/>
      <c r="C6" s="137"/>
      <c r="D6" s="138"/>
      <c r="E6" s="139"/>
      <c r="F6" s="139"/>
      <c r="G6" s="6"/>
      <c r="H6" s="7"/>
      <c r="I6" s="8" t="str">
        <f t="shared" si="0"/>
        <v/>
      </c>
    </row>
    <row r="7" spans="1:9">
      <c r="A7" s="135"/>
      <c r="B7" s="136"/>
      <c r="C7" s="137"/>
      <c r="D7" s="138"/>
      <c r="E7" s="139"/>
      <c r="F7" s="139"/>
      <c r="G7" s="6"/>
      <c r="H7" s="7"/>
      <c r="I7" s="8" t="str">
        <f t="shared" si="0"/>
        <v/>
      </c>
    </row>
    <row r="8" spans="1:9">
      <c r="A8" s="135"/>
      <c r="B8" s="136"/>
      <c r="C8" s="137"/>
      <c r="D8" s="138"/>
      <c r="E8" s="139"/>
      <c r="F8" s="139"/>
      <c r="G8" s="6"/>
      <c r="H8" s="7"/>
      <c r="I8" s="8" t="str">
        <f t="shared" si="0"/>
        <v/>
      </c>
    </row>
    <row r="9" spans="1:9">
      <c r="A9" s="135"/>
      <c r="B9" s="136"/>
      <c r="C9" s="137"/>
      <c r="D9" s="138"/>
      <c r="E9" s="139"/>
      <c r="F9" s="139"/>
      <c r="G9" s="6"/>
      <c r="H9" s="7"/>
      <c r="I9" s="8" t="str">
        <f t="shared" si="0"/>
        <v/>
      </c>
    </row>
    <row r="10" spans="1:9">
      <c r="A10" s="135"/>
      <c r="B10" s="136"/>
      <c r="C10" s="137"/>
      <c r="D10" s="138"/>
      <c r="E10" s="139"/>
      <c r="F10" s="139"/>
      <c r="G10" s="6"/>
      <c r="H10" s="7"/>
      <c r="I10" s="8" t="str">
        <f t="shared" si="0"/>
        <v/>
      </c>
    </row>
    <row r="11" spans="1:9">
      <c r="A11" s="135"/>
      <c r="B11" s="136"/>
      <c r="C11" s="137"/>
      <c r="D11" s="138"/>
      <c r="E11" s="139"/>
      <c r="F11" s="139"/>
      <c r="G11" s="6"/>
      <c r="H11" s="7"/>
      <c r="I11" s="8" t="str">
        <f t="shared" si="0"/>
        <v/>
      </c>
    </row>
    <row r="12" spans="1:9">
      <c r="A12" s="135"/>
      <c r="B12" s="136"/>
      <c r="C12" s="137"/>
      <c r="D12" s="138"/>
      <c r="E12" s="139"/>
      <c r="F12" s="139"/>
      <c r="G12" s="6"/>
      <c r="H12" s="7"/>
      <c r="I12" s="8" t="str">
        <f t="shared" si="0"/>
        <v/>
      </c>
    </row>
    <row r="13" spans="1:9">
      <c r="A13" s="135"/>
      <c r="B13" s="136"/>
      <c r="C13" s="137"/>
      <c r="D13" s="138"/>
      <c r="E13" s="139"/>
      <c r="F13" s="139"/>
      <c r="G13" s="6"/>
      <c r="H13" s="7"/>
      <c r="I13" s="8" t="str">
        <f t="shared" si="0"/>
        <v/>
      </c>
    </row>
    <row r="14" spans="1:9">
      <c r="A14" s="135"/>
      <c r="B14" s="136"/>
      <c r="C14" s="137"/>
      <c r="D14" s="138"/>
      <c r="E14" s="139"/>
      <c r="F14" s="139"/>
      <c r="G14" s="6"/>
      <c r="H14" s="7"/>
      <c r="I14" s="8" t="str">
        <f t="shared" si="0"/>
        <v/>
      </c>
    </row>
    <row r="15" spans="1:9">
      <c r="A15" s="135"/>
      <c r="B15" s="136"/>
      <c r="C15" s="137"/>
      <c r="D15" s="138"/>
      <c r="E15" s="139"/>
      <c r="F15" s="139"/>
      <c r="G15" s="6"/>
      <c r="H15" s="7"/>
      <c r="I15" s="8" t="str">
        <f t="shared" si="0"/>
        <v/>
      </c>
    </row>
    <row r="16" spans="1:9">
      <c r="A16" s="135"/>
      <c r="B16" s="136"/>
      <c r="C16" s="137"/>
      <c r="D16" s="138"/>
      <c r="E16" s="139"/>
      <c r="F16" s="139"/>
      <c r="G16" s="6"/>
      <c r="H16" s="7"/>
      <c r="I16" s="8" t="str">
        <f t="shared" si="0"/>
        <v/>
      </c>
    </row>
    <row r="17" spans="1:11">
      <c r="A17" s="135"/>
      <c r="B17" s="136"/>
      <c r="C17" s="137"/>
      <c r="D17" s="138"/>
      <c r="E17" s="139"/>
      <c r="F17" s="139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9</v>
      </c>
      <c r="B19" s="5" t="s">
        <v>10</v>
      </c>
      <c r="C19" s="4" t="s">
        <v>11</v>
      </c>
      <c r="D19" s="16" t="s">
        <v>12</v>
      </c>
      <c r="E19" s="17" t="s">
        <v>13</v>
      </c>
      <c r="F19" s="16" t="s">
        <v>14</v>
      </c>
      <c r="G19" s="140" t="s">
        <v>15</v>
      </c>
      <c r="H19" s="140"/>
      <c r="I19" s="18"/>
    </row>
    <row r="20" spans="1:11">
      <c r="A20" s="19">
        <f>IF(B20&lt;2,"N/A",(STDEV(H3:H17)))</f>
        <v>1449.1472147899019</v>
      </c>
      <c r="B20" s="19">
        <f>COUNT(H3:H17)</f>
        <v>3</v>
      </c>
      <c r="C20" s="20">
        <f>IF(B20&lt;2,"N/A",(A20/D20))</f>
        <v>0.5674096464680094</v>
      </c>
      <c r="D20" s="21">
        <f>ROUND(AVERAGE(H3:H17),2)</f>
        <v>2553.9699999999998</v>
      </c>
      <c r="E20" s="22">
        <f>IFERROR(ROUND(IF(B20&lt;2,"N/A",(IF(C20&lt;=25%,"N/A",AVERAGE(I3:I17)))),2),"N/A")</f>
        <v>1730.8</v>
      </c>
      <c r="F20" s="22">
        <f>ROUND(MEDIAN(H3:H17),2)</f>
        <v>1990</v>
      </c>
      <c r="G20" s="23" t="str">
        <f>INDEX(G3:G17,MATCH(H20,H3:H17,0))</f>
        <v>OI S/A</v>
      </c>
      <c r="H20" s="24">
        <f>MIN(H3:H17)</f>
        <v>1471.6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141"/>
      <c r="E22" s="141"/>
      <c r="F22" s="30"/>
      <c r="G22" s="31" t="s">
        <v>16</v>
      </c>
      <c r="H22" s="32">
        <f>IF(C20&lt;=25%,D20,MIN(E20:F20))</f>
        <v>1730.8</v>
      </c>
    </row>
    <row r="23" spans="1:11">
      <c r="B23" s="25"/>
      <c r="C23" s="25"/>
      <c r="D23" s="141"/>
      <c r="E23" s="141"/>
      <c r="F23" s="33"/>
      <c r="G23" s="4" t="s">
        <v>17</v>
      </c>
      <c r="H23" s="24">
        <f>ROUND(H22,2)*D3</f>
        <v>27692.799999999999</v>
      </c>
    </row>
    <row r="24" spans="1:11">
      <c r="B24" s="29"/>
      <c r="C24" s="29"/>
      <c r="D24" s="18"/>
      <c r="E24" s="18"/>
    </row>
    <row r="26" spans="1:11" ht="12.75" customHeight="1">
      <c r="A26" s="142" t="s">
        <v>18</v>
      </c>
      <c r="B26" s="142"/>
      <c r="C26" s="142"/>
      <c r="D26" s="142"/>
      <c r="E26" s="142"/>
      <c r="F26" s="142"/>
      <c r="G26" s="142"/>
      <c r="H26" s="142"/>
      <c r="I26" s="142"/>
    </row>
    <row r="27" spans="1:11" ht="12.75" customHeight="1">
      <c r="A27" s="142" t="s">
        <v>19</v>
      </c>
      <c r="B27" s="142"/>
      <c r="C27" s="142"/>
      <c r="D27" s="142"/>
      <c r="E27" s="142"/>
      <c r="F27" s="142"/>
      <c r="G27" s="142"/>
      <c r="H27" s="142"/>
      <c r="I27" s="142"/>
    </row>
    <row r="28" spans="1:11" ht="12.75" customHeight="1">
      <c r="A28" s="142" t="s">
        <v>20</v>
      </c>
      <c r="B28" s="142"/>
      <c r="C28" s="142"/>
      <c r="D28" s="142"/>
      <c r="E28" s="142"/>
      <c r="F28" s="142"/>
      <c r="G28" s="142"/>
      <c r="H28" s="142"/>
      <c r="I28" s="142"/>
    </row>
    <row r="29" spans="1:11" ht="12.75" customHeight="1">
      <c r="A29" s="142" t="s">
        <v>21</v>
      </c>
      <c r="B29" s="142"/>
      <c r="C29" s="142"/>
      <c r="D29" s="142"/>
      <c r="E29" s="142"/>
      <c r="F29" s="142"/>
      <c r="G29" s="142"/>
      <c r="H29" s="142"/>
      <c r="I29" s="142"/>
    </row>
    <row r="30" spans="1:11" ht="12.75" customHeight="1">
      <c r="A30" s="142" t="s">
        <v>22</v>
      </c>
      <c r="B30" s="142"/>
      <c r="C30" s="142"/>
      <c r="D30" s="142"/>
      <c r="E30" s="142"/>
      <c r="F30" s="142"/>
      <c r="G30" s="142"/>
      <c r="H30" s="142"/>
      <c r="I30" s="142"/>
    </row>
    <row r="31" spans="1:11" ht="12.75" customHeight="1">
      <c r="A31" s="142" t="s">
        <v>23</v>
      </c>
      <c r="B31" s="142"/>
      <c r="C31" s="142"/>
      <c r="D31" s="142"/>
      <c r="E31" s="142"/>
      <c r="F31" s="142"/>
      <c r="G31" s="142"/>
      <c r="H31" s="142"/>
      <c r="I31" s="142"/>
    </row>
    <row r="32" spans="1:11" ht="24.75" customHeight="1">
      <c r="A32" s="143" t="s">
        <v>24</v>
      </c>
      <c r="B32" s="143"/>
      <c r="C32" s="143"/>
      <c r="D32" s="143"/>
      <c r="E32" s="143"/>
      <c r="F32" s="143"/>
      <c r="G32" s="143"/>
      <c r="H32" s="143"/>
      <c r="I32" s="143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zoomScaleNormal="100" workbookViewId="0">
      <selection activeCell="H6" sqref="H6"/>
    </sheetView>
  </sheetViews>
  <sheetFormatPr defaultColWidth="9.140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1024" width="9.140625" style="1"/>
  </cols>
  <sheetData>
    <row r="1" spans="1:9" ht="15.75">
      <c r="A1" s="134" t="s">
        <v>0</v>
      </c>
      <c r="B1" s="134"/>
      <c r="C1" s="134"/>
      <c r="D1" s="134"/>
      <c r="E1" s="134"/>
      <c r="F1" s="134"/>
      <c r="G1" s="134"/>
      <c r="H1" s="134"/>
      <c r="I1" s="134"/>
    </row>
    <row r="2" spans="1:9" ht="25.5">
      <c r="A2" s="135" t="s">
        <v>65</v>
      </c>
      <c r="B2" s="2" t="s">
        <v>1</v>
      </c>
      <c r="C2" s="2" t="s">
        <v>2</v>
      </c>
      <c r="D2" s="2" t="s">
        <v>3</v>
      </c>
      <c r="E2" s="3" t="s">
        <v>4</v>
      </c>
      <c r="F2" s="3" t="s">
        <v>5</v>
      </c>
      <c r="G2" s="2" t="s">
        <v>6</v>
      </c>
      <c r="H2" s="4" t="s">
        <v>7</v>
      </c>
      <c r="I2" s="5" t="s">
        <v>8</v>
      </c>
    </row>
    <row r="3" spans="1:9" ht="12.75" customHeight="1">
      <c r="A3" s="135"/>
      <c r="B3" s="136" t="s">
        <v>64</v>
      </c>
      <c r="C3" s="137" t="s">
        <v>33</v>
      </c>
      <c r="D3" s="138">
        <v>20</v>
      </c>
      <c r="E3" s="139">
        <f>IF(C20&lt;=25%,D20,MIN(E20:F20))</f>
        <v>1824.86</v>
      </c>
      <c r="F3" s="139">
        <f>MIN(H3:H17)</f>
        <v>1350</v>
      </c>
      <c r="G3" s="6" t="s">
        <v>34</v>
      </c>
      <c r="H3" s="7">
        <v>3500</v>
      </c>
      <c r="I3" s="8" t="str">
        <f t="shared" ref="I3:I17" si="0">IF(H3="","",(IF($C$20&lt;25%,"N/A",IF(H3&lt;=($D$20+$A$20),H3,"Descartado"))))</f>
        <v>Descartado</v>
      </c>
    </row>
    <row r="4" spans="1:9">
      <c r="A4" s="135"/>
      <c r="B4" s="136"/>
      <c r="C4" s="137"/>
      <c r="D4" s="138"/>
      <c r="E4" s="139"/>
      <c r="F4" s="139"/>
      <c r="G4" s="6" t="s">
        <v>35</v>
      </c>
      <c r="H4" s="7">
        <v>2299.7199999999998</v>
      </c>
      <c r="I4" s="8">
        <f t="shared" si="0"/>
        <v>2299.7199999999998</v>
      </c>
    </row>
    <row r="5" spans="1:9">
      <c r="A5" s="135"/>
      <c r="B5" s="136"/>
      <c r="C5" s="137"/>
      <c r="D5" s="138"/>
      <c r="E5" s="139"/>
      <c r="F5" s="139"/>
      <c r="G5" s="6" t="s">
        <v>163</v>
      </c>
      <c r="H5" s="7">
        <v>1350</v>
      </c>
      <c r="I5" s="8">
        <f t="shared" si="0"/>
        <v>1350</v>
      </c>
    </row>
    <row r="6" spans="1:9">
      <c r="A6" s="135"/>
      <c r="B6" s="136"/>
      <c r="C6" s="137"/>
      <c r="D6" s="138"/>
      <c r="E6" s="139"/>
      <c r="F6" s="139"/>
      <c r="G6" s="6"/>
      <c r="H6" s="7"/>
      <c r="I6" s="8" t="str">
        <f t="shared" si="0"/>
        <v/>
      </c>
    </row>
    <row r="7" spans="1:9">
      <c r="A7" s="135"/>
      <c r="B7" s="136"/>
      <c r="C7" s="137"/>
      <c r="D7" s="138"/>
      <c r="E7" s="139"/>
      <c r="F7" s="139"/>
      <c r="G7" s="6"/>
      <c r="H7" s="7"/>
      <c r="I7" s="8" t="str">
        <f t="shared" si="0"/>
        <v/>
      </c>
    </row>
    <row r="8" spans="1:9">
      <c r="A8" s="135"/>
      <c r="B8" s="136"/>
      <c r="C8" s="137"/>
      <c r="D8" s="138"/>
      <c r="E8" s="139"/>
      <c r="F8" s="139"/>
      <c r="G8" s="6"/>
      <c r="H8" s="7"/>
      <c r="I8" s="8" t="str">
        <f t="shared" si="0"/>
        <v/>
      </c>
    </row>
    <row r="9" spans="1:9">
      <c r="A9" s="135"/>
      <c r="B9" s="136"/>
      <c r="C9" s="137"/>
      <c r="D9" s="138"/>
      <c r="E9" s="139"/>
      <c r="F9" s="139"/>
      <c r="G9" s="6"/>
      <c r="H9" s="7"/>
      <c r="I9" s="8" t="str">
        <f t="shared" si="0"/>
        <v/>
      </c>
    </row>
    <row r="10" spans="1:9">
      <c r="A10" s="135"/>
      <c r="B10" s="136"/>
      <c r="C10" s="137"/>
      <c r="D10" s="138"/>
      <c r="E10" s="139"/>
      <c r="F10" s="139"/>
      <c r="G10" s="6"/>
      <c r="H10" s="7"/>
      <c r="I10" s="8" t="str">
        <f t="shared" si="0"/>
        <v/>
      </c>
    </row>
    <row r="11" spans="1:9">
      <c r="A11" s="135"/>
      <c r="B11" s="136"/>
      <c r="C11" s="137"/>
      <c r="D11" s="138"/>
      <c r="E11" s="139"/>
      <c r="F11" s="139"/>
      <c r="G11" s="6"/>
      <c r="H11" s="7"/>
      <c r="I11" s="8" t="str">
        <f t="shared" si="0"/>
        <v/>
      </c>
    </row>
    <row r="12" spans="1:9">
      <c r="A12" s="135"/>
      <c r="B12" s="136"/>
      <c r="C12" s="137"/>
      <c r="D12" s="138"/>
      <c r="E12" s="139"/>
      <c r="F12" s="139"/>
      <c r="G12" s="6"/>
      <c r="H12" s="7"/>
      <c r="I12" s="8" t="str">
        <f t="shared" si="0"/>
        <v/>
      </c>
    </row>
    <row r="13" spans="1:9">
      <c r="A13" s="135"/>
      <c r="B13" s="136"/>
      <c r="C13" s="137"/>
      <c r="D13" s="138"/>
      <c r="E13" s="139"/>
      <c r="F13" s="139"/>
      <c r="G13" s="6"/>
      <c r="H13" s="7"/>
      <c r="I13" s="8" t="str">
        <f t="shared" si="0"/>
        <v/>
      </c>
    </row>
    <row r="14" spans="1:9">
      <c r="A14" s="135"/>
      <c r="B14" s="136"/>
      <c r="C14" s="137"/>
      <c r="D14" s="138"/>
      <c r="E14" s="139"/>
      <c r="F14" s="139"/>
      <c r="G14" s="6"/>
      <c r="H14" s="7"/>
      <c r="I14" s="8" t="str">
        <f t="shared" si="0"/>
        <v/>
      </c>
    </row>
    <row r="15" spans="1:9">
      <c r="A15" s="135"/>
      <c r="B15" s="136"/>
      <c r="C15" s="137"/>
      <c r="D15" s="138"/>
      <c r="E15" s="139"/>
      <c r="F15" s="139"/>
      <c r="G15" s="6"/>
      <c r="H15" s="7"/>
      <c r="I15" s="8" t="str">
        <f t="shared" si="0"/>
        <v/>
      </c>
    </row>
    <row r="16" spans="1:9">
      <c r="A16" s="135"/>
      <c r="B16" s="136"/>
      <c r="C16" s="137"/>
      <c r="D16" s="138"/>
      <c r="E16" s="139"/>
      <c r="F16" s="139"/>
      <c r="G16" s="6"/>
      <c r="H16" s="7"/>
      <c r="I16" s="8" t="str">
        <f t="shared" si="0"/>
        <v/>
      </c>
    </row>
    <row r="17" spans="1:11">
      <c r="A17" s="135"/>
      <c r="B17" s="136"/>
      <c r="C17" s="137"/>
      <c r="D17" s="138"/>
      <c r="E17" s="139"/>
      <c r="F17" s="139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9</v>
      </c>
      <c r="B19" s="5" t="s">
        <v>10</v>
      </c>
      <c r="C19" s="4" t="s">
        <v>11</v>
      </c>
      <c r="D19" s="16" t="s">
        <v>12</v>
      </c>
      <c r="E19" s="17" t="s">
        <v>13</v>
      </c>
      <c r="F19" s="16" t="s">
        <v>14</v>
      </c>
      <c r="G19" s="140" t="s">
        <v>15</v>
      </c>
      <c r="H19" s="140"/>
      <c r="I19" s="18"/>
    </row>
    <row r="20" spans="1:11">
      <c r="A20" s="19">
        <f>IF(B20&lt;2,"N/A",(STDEV(H3:H17)))</f>
        <v>1077.4305976720739</v>
      </c>
      <c r="B20" s="19">
        <f>COUNT(H3:H17)</f>
        <v>3</v>
      </c>
      <c r="C20" s="20">
        <f>IF(B20&lt;2,"N/A",(A20/D20))</f>
        <v>0.45208648632620885</v>
      </c>
      <c r="D20" s="21">
        <f>ROUND(AVERAGE(H3:H17),2)</f>
        <v>2383.2399999999998</v>
      </c>
      <c r="E20" s="22">
        <f>IFERROR(ROUND(IF(B20&lt;2,"N/A",(IF(C20&lt;=25%,"N/A",AVERAGE(I3:I17)))),2),"N/A")</f>
        <v>1824.86</v>
      </c>
      <c r="F20" s="22">
        <f>ROUND(MEDIAN(H3:H17),2)</f>
        <v>2299.7199999999998</v>
      </c>
      <c r="G20" s="23" t="str">
        <f>INDEX(G3:G17,MATCH(H20,H3:H17,0))</f>
        <v>SITELBRA SISTEMA DE TELECOMUNICAÇÕES DO BRASIL LTDA</v>
      </c>
      <c r="H20" s="24">
        <f>MIN(H3:H17)</f>
        <v>1350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141"/>
      <c r="E22" s="141"/>
      <c r="F22" s="30"/>
      <c r="G22" s="31" t="s">
        <v>16</v>
      </c>
      <c r="H22" s="32">
        <f>IF(C20&lt;=25%,D20,MIN(E20:F20))</f>
        <v>1824.86</v>
      </c>
    </row>
    <row r="23" spans="1:11">
      <c r="B23" s="25"/>
      <c r="C23" s="25"/>
      <c r="D23" s="141"/>
      <c r="E23" s="141"/>
      <c r="F23" s="33"/>
      <c r="G23" s="4" t="s">
        <v>17</v>
      </c>
      <c r="H23" s="24">
        <f>ROUND(H22,2)*D3</f>
        <v>36497.199999999997</v>
      </c>
    </row>
    <row r="24" spans="1:11">
      <c r="B24" s="29"/>
      <c r="C24" s="29"/>
      <c r="D24" s="18"/>
      <c r="E24" s="18"/>
    </row>
    <row r="26" spans="1:11" ht="12.75" customHeight="1">
      <c r="A26" s="142" t="s">
        <v>18</v>
      </c>
      <c r="B26" s="142"/>
      <c r="C26" s="142"/>
      <c r="D26" s="142"/>
      <c r="E26" s="142"/>
      <c r="F26" s="142"/>
      <c r="G26" s="142"/>
      <c r="H26" s="142"/>
      <c r="I26" s="142"/>
    </row>
    <row r="27" spans="1:11" ht="12.75" customHeight="1">
      <c r="A27" s="142" t="s">
        <v>19</v>
      </c>
      <c r="B27" s="142"/>
      <c r="C27" s="142"/>
      <c r="D27" s="142"/>
      <c r="E27" s="142"/>
      <c r="F27" s="142"/>
      <c r="G27" s="142"/>
      <c r="H27" s="142"/>
      <c r="I27" s="142"/>
    </row>
    <row r="28" spans="1:11" ht="12.75" customHeight="1">
      <c r="A28" s="142" t="s">
        <v>20</v>
      </c>
      <c r="B28" s="142"/>
      <c r="C28" s="142"/>
      <c r="D28" s="142"/>
      <c r="E28" s="142"/>
      <c r="F28" s="142"/>
      <c r="G28" s="142"/>
      <c r="H28" s="142"/>
      <c r="I28" s="142"/>
    </row>
    <row r="29" spans="1:11" ht="12.75" customHeight="1">
      <c r="A29" s="142" t="s">
        <v>21</v>
      </c>
      <c r="B29" s="142"/>
      <c r="C29" s="142"/>
      <c r="D29" s="142"/>
      <c r="E29" s="142"/>
      <c r="F29" s="142"/>
      <c r="G29" s="142"/>
      <c r="H29" s="142"/>
      <c r="I29" s="142"/>
    </row>
    <row r="30" spans="1:11" ht="12.75" customHeight="1">
      <c r="A30" s="142" t="s">
        <v>22</v>
      </c>
      <c r="B30" s="142"/>
      <c r="C30" s="142"/>
      <c r="D30" s="142"/>
      <c r="E30" s="142"/>
      <c r="F30" s="142"/>
      <c r="G30" s="142"/>
      <c r="H30" s="142"/>
      <c r="I30" s="142"/>
    </row>
    <row r="31" spans="1:11" ht="12.75" customHeight="1">
      <c r="A31" s="142" t="s">
        <v>23</v>
      </c>
      <c r="B31" s="142"/>
      <c r="C31" s="142"/>
      <c r="D31" s="142"/>
      <c r="E31" s="142"/>
      <c r="F31" s="142"/>
      <c r="G31" s="142"/>
      <c r="H31" s="142"/>
      <c r="I31" s="142"/>
    </row>
    <row r="32" spans="1:11" ht="24.75" customHeight="1">
      <c r="A32" s="143" t="s">
        <v>24</v>
      </c>
      <c r="B32" s="143"/>
      <c r="C32" s="143"/>
      <c r="D32" s="143"/>
      <c r="E32" s="143"/>
      <c r="F32" s="143"/>
      <c r="G32" s="143"/>
      <c r="H32" s="143"/>
      <c r="I32" s="143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zoomScaleNormal="100" workbookViewId="0">
      <selection activeCell="H6" sqref="H6"/>
    </sheetView>
  </sheetViews>
  <sheetFormatPr defaultColWidth="9.140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1024" width="9.140625" style="1"/>
  </cols>
  <sheetData>
    <row r="1" spans="1:9" ht="15.75">
      <c r="A1" s="134" t="s">
        <v>0</v>
      </c>
      <c r="B1" s="134"/>
      <c r="C1" s="134"/>
      <c r="D1" s="134"/>
      <c r="E1" s="134"/>
      <c r="F1" s="134"/>
      <c r="G1" s="134"/>
      <c r="H1" s="134"/>
      <c r="I1" s="134"/>
    </row>
    <row r="2" spans="1:9" ht="25.5">
      <c r="A2" s="135" t="s">
        <v>81</v>
      </c>
      <c r="B2" s="2" t="s">
        <v>1</v>
      </c>
      <c r="C2" s="2" t="s">
        <v>2</v>
      </c>
      <c r="D2" s="2" t="s">
        <v>3</v>
      </c>
      <c r="E2" s="3" t="s">
        <v>4</v>
      </c>
      <c r="F2" s="3" t="s">
        <v>5</v>
      </c>
      <c r="G2" s="2" t="s">
        <v>6</v>
      </c>
      <c r="H2" s="4" t="s">
        <v>7</v>
      </c>
      <c r="I2" s="5" t="s">
        <v>8</v>
      </c>
    </row>
    <row r="3" spans="1:9" ht="12.75" customHeight="1">
      <c r="A3" s="135"/>
      <c r="B3" s="136" t="s">
        <v>66</v>
      </c>
      <c r="C3" s="137" t="s">
        <v>33</v>
      </c>
      <c r="D3" s="138">
        <v>155</v>
      </c>
      <c r="E3" s="139">
        <f>IF(C20&lt;=25%,D20,MIN(E20:F20))</f>
        <v>1027.5</v>
      </c>
      <c r="F3" s="139">
        <f>MIN(H3:H17)</f>
        <v>405</v>
      </c>
      <c r="G3" s="6" t="s">
        <v>34</v>
      </c>
      <c r="H3" s="7">
        <v>405</v>
      </c>
      <c r="I3" s="8">
        <f t="shared" ref="I3:I17" si="0">IF(H3="","",(IF($C$20&lt;25%,"N/A",IF(H3&lt;=($D$20+$A$20),H3,"Descartado"))))</f>
        <v>405</v>
      </c>
    </row>
    <row r="4" spans="1:9">
      <c r="A4" s="135"/>
      <c r="B4" s="136"/>
      <c r="C4" s="137"/>
      <c r="D4" s="138"/>
      <c r="E4" s="139"/>
      <c r="F4" s="139"/>
      <c r="G4" s="6" t="s">
        <v>35</v>
      </c>
      <c r="H4" s="7">
        <v>4931.58</v>
      </c>
      <c r="I4" s="8" t="str">
        <f t="shared" si="0"/>
        <v>Descartado</v>
      </c>
    </row>
    <row r="5" spans="1:9">
      <c r="A5" s="135"/>
      <c r="B5" s="136"/>
      <c r="C5" s="137"/>
      <c r="D5" s="138"/>
      <c r="E5" s="139"/>
      <c r="F5" s="139"/>
      <c r="G5" s="6" t="s">
        <v>163</v>
      </c>
      <c r="H5" s="7">
        <v>1650</v>
      </c>
      <c r="I5" s="8">
        <f t="shared" si="0"/>
        <v>1650</v>
      </c>
    </row>
    <row r="6" spans="1:9">
      <c r="A6" s="135"/>
      <c r="B6" s="136"/>
      <c r="C6" s="137"/>
      <c r="D6" s="138"/>
      <c r="E6" s="139"/>
      <c r="F6" s="139"/>
      <c r="G6" s="6"/>
      <c r="H6" s="7"/>
      <c r="I6" s="8" t="str">
        <f t="shared" si="0"/>
        <v/>
      </c>
    </row>
    <row r="7" spans="1:9">
      <c r="A7" s="135"/>
      <c r="B7" s="136"/>
      <c r="C7" s="137"/>
      <c r="D7" s="138"/>
      <c r="E7" s="139"/>
      <c r="F7" s="139"/>
      <c r="G7" s="6"/>
      <c r="H7" s="7"/>
      <c r="I7" s="8" t="str">
        <f t="shared" si="0"/>
        <v/>
      </c>
    </row>
    <row r="8" spans="1:9">
      <c r="A8" s="135"/>
      <c r="B8" s="136"/>
      <c r="C8" s="137"/>
      <c r="D8" s="138"/>
      <c r="E8" s="139"/>
      <c r="F8" s="139"/>
      <c r="G8" s="6"/>
      <c r="H8" s="7"/>
      <c r="I8" s="8" t="str">
        <f t="shared" si="0"/>
        <v/>
      </c>
    </row>
    <row r="9" spans="1:9">
      <c r="A9" s="135"/>
      <c r="B9" s="136"/>
      <c r="C9" s="137"/>
      <c r="D9" s="138"/>
      <c r="E9" s="139"/>
      <c r="F9" s="139"/>
      <c r="G9" s="6"/>
      <c r="H9" s="7"/>
      <c r="I9" s="8" t="str">
        <f t="shared" si="0"/>
        <v/>
      </c>
    </row>
    <row r="10" spans="1:9">
      <c r="A10" s="135"/>
      <c r="B10" s="136"/>
      <c r="C10" s="137"/>
      <c r="D10" s="138"/>
      <c r="E10" s="139"/>
      <c r="F10" s="139"/>
      <c r="G10" s="6"/>
      <c r="H10" s="7"/>
      <c r="I10" s="8" t="str">
        <f t="shared" si="0"/>
        <v/>
      </c>
    </row>
    <row r="11" spans="1:9">
      <c r="A11" s="135"/>
      <c r="B11" s="136"/>
      <c r="C11" s="137"/>
      <c r="D11" s="138"/>
      <c r="E11" s="139"/>
      <c r="F11" s="139"/>
      <c r="G11" s="6"/>
      <c r="H11" s="7"/>
      <c r="I11" s="8" t="str">
        <f t="shared" si="0"/>
        <v/>
      </c>
    </row>
    <row r="12" spans="1:9">
      <c r="A12" s="135"/>
      <c r="B12" s="136"/>
      <c r="C12" s="137"/>
      <c r="D12" s="138"/>
      <c r="E12" s="139"/>
      <c r="F12" s="139"/>
      <c r="G12" s="6"/>
      <c r="H12" s="7"/>
      <c r="I12" s="8" t="str">
        <f t="shared" si="0"/>
        <v/>
      </c>
    </row>
    <row r="13" spans="1:9">
      <c r="A13" s="135"/>
      <c r="B13" s="136"/>
      <c r="C13" s="137"/>
      <c r="D13" s="138"/>
      <c r="E13" s="139"/>
      <c r="F13" s="139"/>
      <c r="G13" s="6"/>
      <c r="H13" s="7"/>
      <c r="I13" s="8" t="str">
        <f t="shared" si="0"/>
        <v/>
      </c>
    </row>
    <row r="14" spans="1:9">
      <c r="A14" s="135"/>
      <c r="B14" s="136"/>
      <c r="C14" s="137"/>
      <c r="D14" s="138"/>
      <c r="E14" s="139"/>
      <c r="F14" s="139"/>
      <c r="G14" s="6"/>
      <c r="H14" s="7"/>
      <c r="I14" s="8" t="str">
        <f t="shared" si="0"/>
        <v/>
      </c>
    </row>
    <row r="15" spans="1:9">
      <c r="A15" s="135"/>
      <c r="B15" s="136"/>
      <c r="C15" s="137"/>
      <c r="D15" s="138"/>
      <c r="E15" s="139"/>
      <c r="F15" s="139"/>
      <c r="G15" s="6"/>
      <c r="H15" s="7"/>
      <c r="I15" s="8" t="str">
        <f t="shared" si="0"/>
        <v/>
      </c>
    </row>
    <row r="16" spans="1:9">
      <c r="A16" s="135"/>
      <c r="B16" s="136"/>
      <c r="C16" s="137"/>
      <c r="D16" s="138"/>
      <c r="E16" s="139"/>
      <c r="F16" s="139"/>
      <c r="G16" s="6"/>
      <c r="H16" s="7"/>
      <c r="I16" s="8" t="str">
        <f t="shared" si="0"/>
        <v/>
      </c>
    </row>
    <row r="17" spans="1:11">
      <c r="A17" s="135"/>
      <c r="B17" s="136"/>
      <c r="C17" s="137"/>
      <c r="D17" s="138"/>
      <c r="E17" s="139"/>
      <c r="F17" s="139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9</v>
      </c>
      <c r="B19" s="5" t="s">
        <v>10</v>
      </c>
      <c r="C19" s="4" t="s">
        <v>11</v>
      </c>
      <c r="D19" s="16" t="s">
        <v>12</v>
      </c>
      <c r="E19" s="17" t="s">
        <v>13</v>
      </c>
      <c r="F19" s="16" t="s">
        <v>14</v>
      </c>
      <c r="G19" s="140" t="s">
        <v>15</v>
      </c>
      <c r="H19" s="140"/>
      <c r="I19" s="18"/>
    </row>
    <row r="20" spans="1:11">
      <c r="A20" s="19">
        <f>IF(B20&lt;2,"N/A",(STDEV(H3:H17)))</f>
        <v>2338.4011201673675</v>
      </c>
      <c r="B20" s="19">
        <f>COUNT(H3:H17)</f>
        <v>3</v>
      </c>
      <c r="C20" s="20">
        <f>IF(B20&lt;2,"N/A",(A20/D20))</f>
        <v>1.0040969058540949</v>
      </c>
      <c r="D20" s="21">
        <f>ROUND(AVERAGE(H3:H17),2)</f>
        <v>2328.86</v>
      </c>
      <c r="E20" s="22">
        <f>IFERROR(ROUND(IF(B20&lt;2,"N/A",(IF(C20&lt;=25%,"N/A",AVERAGE(I3:I17)))),2),"N/A")</f>
        <v>1027.5</v>
      </c>
      <c r="F20" s="22">
        <f>ROUND(MEDIAN(H3:H17),2)</f>
        <v>1650</v>
      </c>
      <c r="G20" s="23" t="str">
        <f>INDEX(G3:G17,MATCH(H20,H3:H17,0))</f>
        <v>OI S/A</v>
      </c>
      <c r="H20" s="24">
        <f>MIN(H3:H17)</f>
        <v>405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141"/>
      <c r="E22" s="141"/>
      <c r="F22" s="30"/>
      <c r="G22" s="31" t="s">
        <v>16</v>
      </c>
      <c r="H22" s="32">
        <f>IF(C20&lt;=25%,D20,MIN(E20:F20))</f>
        <v>1027.5</v>
      </c>
    </row>
    <row r="23" spans="1:11">
      <c r="B23" s="25"/>
      <c r="C23" s="25"/>
      <c r="D23" s="141"/>
      <c r="E23" s="141"/>
      <c r="F23" s="33"/>
      <c r="G23" s="4" t="s">
        <v>17</v>
      </c>
      <c r="H23" s="24">
        <f>ROUND(H22,2)*D3</f>
        <v>159262.5</v>
      </c>
    </row>
    <row r="24" spans="1:11">
      <c r="B24" s="29"/>
      <c r="C24" s="29"/>
      <c r="D24" s="18"/>
      <c r="E24" s="18"/>
    </row>
    <row r="26" spans="1:11" ht="12.75" customHeight="1">
      <c r="A26" s="142" t="s">
        <v>18</v>
      </c>
      <c r="B26" s="142"/>
      <c r="C26" s="142"/>
      <c r="D26" s="142"/>
      <c r="E26" s="142"/>
      <c r="F26" s="142"/>
      <c r="G26" s="142"/>
      <c r="H26" s="142"/>
      <c r="I26" s="142"/>
    </row>
    <row r="27" spans="1:11" ht="12.75" customHeight="1">
      <c r="A27" s="142" t="s">
        <v>19</v>
      </c>
      <c r="B27" s="142"/>
      <c r="C27" s="142"/>
      <c r="D27" s="142"/>
      <c r="E27" s="142"/>
      <c r="F27" s="142"/>
      <c r="G27" s="142"/>
      <c r="H27" s="142"/>
      <c r="I27" s="142"/>
    </row>
    <row r="28" spans="1:11" ht="12.75" customHeight="1">
      <c r="A28" s="142" t="s">
        <v>20</v>
      </c>
      <c r="B28" s="142"/>
      <c r="C28" s="142"/>
      <c r="D28" s="142"/>
      <c r="E28" s="142"/>
      <c r="F28" s="142"/>
      <c r="G28" s="142"/>
      <c r="H28" s="142"/>
      <c r="I28" s="142"/>
    </row>
    <row r="29" spans="1:11" ht="12.75" customHeight="1">
      <c r="A29" s="142" t="s">
        <v>21</v>
      </c>
      <c r="B29" s="142"/>
      <c r="C29" s="142"/>
      <c r="D29" s="142"/>
      <c r="E29" s="142"/>
      <c r="F29" s="142"/>
      <c r="G29" s="142"/>
      <c r="H29" s="142"/>
      <c r="I29" s="142"/>
    </row>
    <row r="30" spans="1:11" ht="12.75" customHeight="1">
      <c r="A30" s="142" t="s">
        <v>22</v>
      </c>
      <c r="B30" s="142"/>
      <c r="C30" s="142"/>
      <c r="D30" s="142"/>
      <c r="E30" s="142"/>
      <c r="F30" s="142"/>
      <c r="G30" s="142"/>
      <c r="H30" s="142"/>
      <c r="I30" s="142"/>
    </row>
    <row r="31" spans="1:11" ht="12.75" customHeight="1">
      <c r="A31" s="142" t="s">
        <v>23</v>
      </c>
      <c r="B31" s="142"/>
      <c r="C31" s="142"/>
      <c r="D31" s="142"/>
      <c r="E31" s="142"/>
      <c r="F31" s="142"/>
      <c r="G31" s="142"/>
      <c r="H31" s="142"/>
      <c r="I31" s="142"/>
    </row>
    <row r="32" spans="1:11" ht="24.75" customHeight="1">
      <c r="A32" s="143" t="s">
        <v>24</v>
      </c>
      <c r="B32" s="143"/>
      <c r="C32" s="143"/>
      <c r="D32" s="143"/>
      <c r="E32" s="143"/>
      <c r="F32" s="143"/>
      <c r="G32" s="143"/>
      <c r="H32" s="143"/>
      <c r="I32" s="143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zoomScaleNormal="100" workbookViewId="0">
      <selection activeCell="H6" sqref="H6"/>
    </sheetView>
  </sheetViews>
  <sheetFormatPr defaultColWidth="9.140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1024" width="9.140625" style="1"/>
  </cols>
  <sheetData>
    <row r="1" spans="1:9" ht="15.75">
      <c r="A1" s="134" t="s">
        <v>0</v>
      </c>
      <c r="B1" s="134"/>
      <c r="C1" s="134"/>
      <c r="D1" s="134"/>
      <c r="E1" s="134"/>
      <c r="F1" s="134"/>
      <c r="G1" s="134"/>
      <c r="H1" s="134"/>
      <c r="I1" s="134"/>
    </row>
    <row r="2" spans="1:9" ht="25.5">
      <c r="A2" s="135" t="s">
        <v>81</v>
      </c>
      <c r="B2" s="2" t="s">
        <v>1</v>
      </c>
      <c r="C2" s="2" t="s">
        <v>2</v>
      </c>
      <c r="D2" s="2" t="s">
        <v>3</v>
      </c>
      <c r="E2" s="3" t="s">
        <v>4</v>
      </c>
      <c r="F2" s="3" t="s">
        <v>5</v>
      </c>
      <c r="G2" s="2" t="s">
        <v>6</v>
      </c>
      <c r="H2" s="4" t="s">
        <v>7</v>
      </c>
      <c r="I2" s="5" t="s">
        <v>8</v>
      </c>
    </row>
    <row r="3" spans="1:9" ht="12.75" customHeight="1">
      <c r="A3" s="135"/>
      <c r="B3" s="136" t="s">
        <v>67</v>
      </c>
      <c r="C3" s="137" t="s">
        <v>33</v>
      </c>
      <c r="D3" s="138">
        <v>16</v>
      </c>
      <c r="E3" s="139">
        <f>IF(C20&lt;=25%,D20,MIN(E20:F20))</f>
        <v>1075</v>
      </c>
      <c r="F3" s="139">
        <f>MIN(H3:H17)</f>
        <v>450</v>
      </c>
      <c r="G3" s="6" t="s">
        <v>34</v>
      </c>
      <c r="H3" s="7">
        <v>450</v>
      </c>
      <c r="I3" s="8">
        <f t="shared" ref="I3:I17" si="0">IF(H3="","",(IF($C$20&lt;25%,"N/A",IF(H3&lt;=($D$20+$A$20),H3,"Descartado"))))</f>
        <v>450</v>
      </c>
    </row>
    <row r="4" spans="1:9">
      <c r="A4" s="135"/>
      <c r="B4" s="136"/>
      <c r="C4" s="137"/>
      <c r="D4" s="138"/>
      <c r="E4" s="139"/>
      <c r="F4" s="139"/>
      <c r="G4" s="6" t="s">
        <v>35</v>
      </c>
      <c r="H4" s="7">
        <v>5006.2</v>
      </c>
      <c r="I4" s="8" t="str">
        <f t="shared" si="0"/>
        <v>Descartado</v>
      </c>
    </row>
    <row r="5" spans="1:9">
      <c r="A5" s="135"/>
      <c r="B5" s="136"/>
      <c r="C5" s="137"/>
      <c r="D5" s="138"/>
      <c r="E5" s="139"/>
      <c r="F5" s="139"/>
      <c r="G5" s="6" t="s">
        <v>163</v>
      </c>
      <c r="H5" s="7">
        <v>1700</v>
      </c>
      <c r="I5" s="8">
        <f t="shared" si="0"/>
        <v>1700</v>
      </c>
    </row>
    <row r="6" spans="1:9">
      <c r="A6" s="135"/>
      <c r="B6" s="136"/>
      <c r="C6" s="137"/>
      <c r="D6" s="138"/>
      <c r="E6" s="139"/>
      <c r="F6" s="139"/>
      <c r="G6" s="6"/>
      <c r="H6" s="7"/>
      <c r="I6" s="8" t="str">
        <f t="shared" si="0"/>
        <v/>
      </c>
    </row>
    <row r="7" spans="1:9">
      <c r="A7" s="135"/>
      <c r="B7" s="136"/>
      <c r="C7" s="137"/>
      <c r="D7" s="138"/>
      <c r="E7" s="139"/>
      <c r="F7" s="139"/>
      <c r="G7" s="6"/>
      <c r="H7" s="7"/>
      <c r="I7" s="8" t="str">
        <f t="shared" si="0"/>
        <v/>
      </c>
    </row>
    <row r="8" spans="1:9">
      <c r="A8" s="135"/>
      <c r="B8" s="136"/>
      <c r="C8" s="137"/>
      <c r="D8" s="138"/>
      <c r="E8" s="139"/>
      <c r="F8" s="139"/>
      <c r="G8" s="6"/>
      <c r="H8" s="7"/>
      <c r="I8" s="8" t="str">
        <f t="shared" si="0"/>
        <v/>
      </c>
    </row>
    <row r="9" spans="1:9">
      <c r="A9" s="135"/>
      <c r="B9" s="136"/>
      <c r="C9" s="137"/>
      <c r="D9" s="138"/>
      <c r="E9" s="139"/>
      <c r="F9" s="139"/>
      <c r="G9" s="6"/>
      <c r="H9" s="7"/>
      <c r="I9" s="8" t="str">
        <f t="shared" si="0"/>
        <v/>
      </c>
    </row>
    <row r="10" spans="1:9">
      <c r="A10" s="135"/>
      <c r="B10" s="136"/>
      <c r="C10" s="137"/>
      <c r="D10" s="138"/>
      <c r="E10" s="139"/>
      <c r="F10" s="139"/>
      <c r="G10" s="6"/>
      <c r="H10" s="7"/>
      <c r="I10" s="8" t="str">
        <f t="shared" si="0"/>
        <v/>
      </c>
    </row>
    <row r="11" spans="1:9">
      <c r="A11" s="135"/>
      <c r="B11" s="136"/>
      <c r="C11" s="137"/>
      <c r="D11" s="138"/>
      <c r="E11" s="139"/>
      <c r="F11" s="139"/>
      <c r="G11" s="6"/>
      <c r="H11" s="7"/>
      <c r="I11" s="8" t="str">
        <f t="shared" si="0"/>
        <v/>
      </c>
    </row>
    <row r="12" spans="1:9">
      <c r="A12" s="135"/>
      <c r="B12" s="136"/>
      <c r="C12" s="137"/>
      <c r="D12" s="138"/>
      <c r="E12" s="139"/>
      <c r="F12" s="139"/>
      <c r="G12" s="6"/>
      <c r="H12" s="7"/>
      <c r="I12" s="8" t="str">
        <f t="shared" si="0"/>
        <v/>
      </c>
    </row>
    <row r="13" spans="1:9">
      <c r="A13" s="135"/>
      <c r="B13" s="136"/>
      <c r="C13" s="137"/>
      <c r="D13" s="138"/>
      <c r="E13" s="139"/>
      <c r="F13" s="139"/>
      <c r="G13" s="6"/>
      <c r="H13" s="7"/>
      <c r="I13" s="8" t="str">
        <f t="shared" si="0"/>
        <v/>
      </c>
    </row>
    <row r="14" spans="1:9">
      <c r="A14" s="135"/>
      <c r="B14" s="136"/>
      <c r="C14" s="137"/>
      <c r="D14" s="138"/>
      <c r="E14" s="139"/>
      <c r="F14" s="139"/>
      <c r="G14" s="6"/>
      <c r="H14" s="7"/>
      <c r="I14" s="8" t="str">
        <f t="shared" si="0"/>
        <v/>
      </c>
    </row>
    <row r="15" spans="1:9">
      <c r="A15" s="135"/>
      <c r="B15" s="136"/>
      <c r="C15" s="137"/>
      <c r="D15" s="138"/>
      <c r="E15" s="139"/>
      <c r="F15" s="139"/>
      <c r="G15" s="6"/>
      <c r="H15" s="7"/>
      <c r="I15" s="8" t="str">
        <f t="shared" si="0"/>
        <v/>
      </c>
    </row>
    <row r="16" spans="1:9">
      <c r="A16" s="135"/>
      <c r="B16" s="136"/>
      <c r="C16" s="137"/>
      <c r="D16" s="138"/>
      <c r="E16" s="139"/>
      <c r="F16" s="139"/>
      <c r="G16" s="6"/>
      <c r="H16" s="7"/>
      <c r="I16" s="8" t="str">
        <f t="shared" si="0"/>
        <v/>
      </c>
    </row>
    <row r="17" spans="1:11">
      <c r="A17" s="135"/>
      <c r="B17" s="136"/>
      <c r="C17" s="137"/>
      <c r="D17" s="138"/>
      <c r="E17" s="139"/>
      <c r="F17" s="139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9</v>
      </c>
      <c r="B19" s="5" t="s">
        <v>10</v>
      </c>
      <c r="C19" s="4" t="s">
        <v>11</v>
      </c>
      <c r="D19" s="16" t="s">
        <v>12</v>
      </c>
      <c r="E19" s="17" t="s">
        <v>13</v>
      </c>
      <c r="F19" s="16" t="s">
        <v>14</v>
      </c>
      <c r="G19" s="140" t="s">
        <v>15</v>
      </c>
      <c r="H19" s="140"/>
      <c r="I19" s="18"/>
    </row>
    <row r="20" spans="1:11">
      <c r="A20" s="19">
        <f>IF(B20&lt;2,"N/A",(STDEV(H3:H17)))</f>
        <v>2354.1600370408123</v>
      </c>
      <c r="B20" s="19">
        <f>COUNT(H3:H17)</f>
        <v>3</v>
      </c>
      <c r="C20" s="20">
        <f>IF(B20&lt;2,"N/A",(A20/D20))</f>
        <v>0.98690367948386526</v>
      </c>
      <c r="D20" s="21">
        <f>ROUND(AVERAGE(H3:H17),2)</f>
        <v>2385.4</v>
      </c>
      <c r="E20" s="22">
        <f>IFERROR(ROUND(IF(B20&lt;2,"N/A",(IF(C20&lt;=25%,"N/A",AVERAGE(I3:I17)))),2),"N/A")</f>
        <v>1075</v>
      </c>
      <c r="F20" s="22">
        <f>ROUND(MEDIAN(H3:H17),2)</f>
        <v>1700</v>
      </c>
      <c r="G20" s="23" t="str">
        <f>INDEX(G3:G17,MATCH(H20,H3:H17,0))</f>
        <v>OI S/A</v>
      </c>
      <c r="H20" s="24">
        <f>MIN(H3:H17)</f>
        <v>450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141"/>
      <c r="E22" s="141"/>
      <c r="F22" s="30"/>
      <c r="G22" s="31" t="s">
        <v>16</v>
      </c>
      <c r="H22" s="32">
        <f>IF(C20&lt;=25%,D20,MIN(E20:F20))</f>
        <v>1075</v>
      </c>
    </row>
    <row r="23" spans="1:11">
      <c r="B23" s="25"/>
      <c r="C23" s="25"/>
      <c r="D23" s="141"/>
      <c r="E23" s="141"/>
      <c r="F23" s="33"/>
      <c r="G23" s="4" t="s">
        <v>17</v>
      </c>
      <c r="H23" s="24">
        <f>ROUND(H22,2)*D3</f>
        <v>17200</v>
      </c>
    </row>
    <row r="24" spans="1:11">
      <c r="B24" s="29"/>
      <c r="C24" s="29"/>
      <c r="D24" s="18"/>
      <c r="E24" s="18"/>
    </row>
    <row r="26" spans="1:11" ht="12.75" customHeight="1">
      <c r="A26" s="142" t="s">
        <v>18</v>
      </c>
      <c r="B26" s="142"/>
      <c r="C26" s="142"/>
      <c r="D26" s="142"/>
      <c r="E26" s="142"/>
      <c r="F26" s="142"/>
      <c r="G26" s="142"/>
      <c r="H26" s="142"/>
      <c r="I26" s="142"/>
    </row>
    <row r="27" spans="1:11" ht="12.75" customHeight="1">
      <c r="A27" s="142" t="s">
        <v>19</v>
      </c>
      <c r="B27" s="142"/>
      <c r="C27" s="142"/>
      <c r="D27" s="142"/>
      <c r="E27" s="142"/>
      <c r="F27" s="142"/>
      <c r="G27" s="142"/>
      <c r="H27" s="142"/>
      <c r="I27" s="142"/>
    </row>
    <row r="28" spans="1:11" ht="12.75" customHeight="1">
      <c r="A28" s="142" t="s">
        <v>20</v>
      </c>
      <c r="B28" s="142"/>
      <c r="C28" s="142"/>
      <c r="D28" s="142"/>
      <c r="E28" s="142"/>
      <c r="F28" s="142"/>
      <c r="G28" s="142"/>
      <c r="H28" s="142"/>
      <c r="I28" s="142"/>
    </row>
    <row r="29" spans="1:11" ht="12.75" customHeight="1">
      <c r="A29" s="142" t="s">
        <v>21</v>
      </c>
      <c r="B29" s="142"/>
      <c r="C29" s="142"/>
      <c r="D29" s="142"/>
      <c r="E29" s="142"/>
      <c r="F29" s="142"/>
      <c r="G29" s="142"/>
      <c r="H29" s="142"/>
      <c r="I29" s="142"/>
    </row>
    <row r="30" spans="1:11" ht="12.75" customHeight="1">
      <c r="A30" s="142" t="s">
        <v>22</v>
      </c>
      <c r="B30" s="142"/>
      <c r="C30" s="142"/>
      <c r="D30" s="142"/>
      <c r="E30" s="142"/>
      <c r="F30" s="142"/>
      <c r="G30" s="142"/>
      <c r="H30" s="142"/>
      <c r="I30" s="142"/>
    </row>
    <row r="31" spans="1:11" ht="12.75" customHeight="1">
      <c r="A31" s="142" t="s">
        <v>23</v>
      </c>
      <c r="B31" s="142"/>
      <c r="C31" s="142"/>
      <c r="D31" s="142"/>
      <c r="E31" s="142"/>
      <c r="F31" s="142"/>
      <c r="G31" s="142"/>
      <c r="H31" s="142"/>
      <c r="I31" s="142"/>
    </row>
    <row r="32" spans="1:11" ht="24.75" customHeight="1">
      <c r="A32" s="143" t="s">
        <v>24</v>
      </c>
      <c r="B32" s="143"/>
      <c r="C32" s="143"/>
      <c r="D32" s="143"/>
      <c r="E32" s="143"/>
      <c r="F32" s="143"/>
      <c r="G32" s="143"/>
      <c r="H32" s="143"/>
      <c r="I32" s="143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zoomScaleNormal="100" workbookViewId="0">
      <selection activeCell="H6" sqref="H6"/>
    </sheetView>
  </sheetViews>
  <sheetFormatPr defaultColWidth="9.140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1024" width="9.140625" style="1"/>
  </cols>
  <sheetData>
    <row r="1" spans="1:9" ht="15.75">
      <c r="A1" s="134" t="s">
        <v>0</v>
      </c>
      <c r="B1" s="134"/>
      <c r="C1" s="134"/>
      <c r="D1" s="134"/>
      <c r="E1" s="134"/>
      <c r="F1" s="134"/>
      <c r="G1" s="134"/>
      <c r="H1" s="134"/>
      <c r="I1" s="134"/>
    </row>
    <row r="2" spans="1:9" ht="25.5">
      <c r="A2" s="135" t="s">
        <v>81</v>
      </c>
      <c r="B2" s="2" t="s">
        <v>1</v>
      </c>
      <c r="C2" s="2" t="s">
        <v>2</v>
      </c>
      <c r="D2" s="2" t="s">
        <v>3</v>
      </c>
      <c r="E2" s="3" t="s">
        <v>4</v>
      </c>
      <c r="F2" s="3" t="s">
        <v>5</v>
      </c>
      <c r="G2" s="2" t="s">
        <v>6</v>
      </c>
      <c r="H2" s="4" t="s">
        <v>7</v>
      </c>
      <c r="I2" s="5" t="s">
        <v>8</v>
      </c>
    </row>
    <row r="3" spans="1:9" ht="12.75" customHeight="1">
      <c r="A3" s="135"/>
      <c r="B3" s="136" t="s">
        <v>68</v>
      </c>
      <c r="C3" s="137" t="s">
        <v>33</v>
      </c>
      <c r="D3" s="138">
        <v>4</v>
      </c>
      <c r="E3" s="139">
        <f>IF(C20&lt;=25%,D20,MIN(E20:F20))</f>
        <v>1112.5</v>
      </c>
      <c r="F3" s="139">
        <f>MIN(H3:H17)</f>
        <v>495</v>
      </c>
      <c r="G3" s="6" t="s">
        <v>34</v>
      </c>
      <c r="H3" s="7">
        <v>495</v>
      </c>
      <c r="I3" s="8">
        <f t="shared" ref="I3:I17" si="0">IF(H3="","",(IF($C$20&lt;25%,"N/A",IF(H3&lt;=($D$20+$A$20),H3,"Descartado"))))</f>
        <v>495</v>
      </c>
    </row>
    <row r="4" spans="1:9">
      <c r="A4" s="135"/>
      <c r="B4" s="136"/>
      <c r="C4" s="137"/>
      <c r="D4" s="138"/>
      <c r="E4" s="139"/>
      <c r="F4" s="139"/>
      <c r="G4" s="6" t="s">
        <v>35</v>
      </c>
      <c r="H4" s="7">
        <v>5006.2</v>
      </c>
      <c r="I4" s="8" t="str">
        <f t="shared" si="0"/>
        <v>Descartado</v>
      </c>
    </row>
    <row r="5" spans="1:9">
      <c r="A5" s="135"/>
      <c r="B5" s="136"/>
      <c r="C5" s="137"/>
      <c r="D5" s="138"/>
      <c r="E5" s="139"/>
      <c r="F5" s="139"/>
      <c r="G5" s="6" t="s">
        <v>163</v>
      </c>
      <c r="H5" s="7">
        <v>1730</v>
      </c>
      <c r="I5" s="8">
        <f t="shared" si="0"/>
        <v>1730</v>
      </c>
    </row>
    <row r="6" spans="1:9">
      <c r="A6" s="135"/>
      <c r="B6" s="136"/>
      <c r="C6" s="137"/>
      <c r="D6" s="138"/>
      <c r="E6" s="139"/>
      <c r="F6" s="139"/>
      <c r="G6" s="6"/>
      <c r="H6" s="7"/>
      <c r="I6" s="8" t="str">
        <f t="shared" si="0"/>
        <v/>
      </c>
    </row>
    <row r="7" spans="1:9">
      <c r="A7" s="135"/>
      <c r="B7" s="136"/>
      <c r="C7" s="137"/>
      <c r="D7" s="138"/>
      <c r="E7" s="139"/>
      <c r="F7" s="139"/>
      <c r="G7" s="6"/>
      <c r="H7" s="7"/>
      <c r="I7" s="8" t="str">
        <f t="shared" si="0"/>
        <v/>
      </c>
    </row>
    <row r="8" spans="1:9">
      <c r="A8" s="135"/>
      <c r="B8" s="136"/>
      <c r="C8" s="137"/>
      <c r="D8" s="138"/>
      <c r="E8" s="139"/>
      <c r="F8" s="139"/>
      <c r="G8" s="6"/>
      <c r="H8" s="7"/>
      <c r="I8" s="8" t="str">
        <f t="shared" si="0"/>
        <v/>
      </c>
    </row>
    <row r="9" spans="1:9">
      <c r="A9" s="135"/>
      <c r="B9" s="136"/>
      <c r="C9" s="137"/>
      <c r="D9" s="138"/>
      <c r="E9" s="139"/>
      <c r="F9" s="139"/>
      <c r="G9" s="6"/>
      <c r="H9" s="7"/>
      <c r="I9" s="8" t="str">
        <f t="shared" si="0"/>
        <v/>
      </c>
    </row>
    <row r="10" spans="1:9">
      <c r="A10" s="135"/>
      <c r="B10" s="136"/>
      <c r="C10" s="137"/>
      <c r="D10" s="138"/>
      <c r="E10" s="139"/>
      <c r="F10" s="139"/>
      <c r="G10" s="6"/>
      <c r="H10" s="7"/>
      <c r="I10" s="8" t="str">
        <f t="shared" si="0"/>
        <v/>
      </c>
    </row>
    <row r="11" spans="1:9">
      <c r="A11" s="135"/>
      <c r="B11" s="136"/>
      <c r="C11" s="137"/>
      <c r="D11" s="138"/>
      <c r="E11" s="139"/>
      <c r="F11" s="139"/>
      <c r="G11" s="6"/>
      <c r="H11" s="7"/>
      <c r="I11" s="8" t="str">
        <f t="shared" si="0"/>
        <v/>
      </c>
    </row>
    <row r="12" spans="1:9">
      <c r="A12" s="135"/>
      <c r="B12" s="136"/>
      <c r="C12" s="137"/>
      <c r="D12" s="138"/>
      <c r="E12" s="139"/>
      <c r="F12" s="139"/>
      <c r="G12" s="6"/>
      <c r="H12" s="7"/>
      <c r="I12" s="8" t="str">
        <f t="shared" si="0"/>
        <v/>
      </c>
    </row>
    <row r="13" spans="1:9">
      <c r="A13" s="135"/>
      <c r="B13" s="136"/>
      <c r="C13" s="137"/>
      <c r="D13" s="138"/>
      <c r="E13" s="139"/>
      <c r="F13" s="139"/>
      <c r="G13" s="6"/>
      <c r="H13" s="7"/>
      <c r="I13" s="8" t="str">
        <f t="shared" si="0"/>
        <v/>
      </c>
    </row>
    <row r="14" spans="1:9">
      <c r="A14" s="135"/>
      <c r="B14" s="136"/>
      <c r="C14" s="137"/>
      <c r="D14" s="138"/>
      <c r="E14" s="139"/>
      <c r="F14" s="139"/>
      <c r="G14" s="6"/>
      <c r="H14" s="7"/>
      <c r="I14" s="8" t="str">
        <f t="shared" si="0"/>
        <v/>
      </c>
    </row>
    <row r="15" spans="1:9">
      <c r="A15" s="135"/>
      <c r="B15" s="136"/>
      <c r="C15" s="137"/>
      <c r="D15" s="138"/>
      <c r="E15" s="139"/>
      <c r="F15" s="139"/>
      <c r="G15" s="6"/>
      <c r="H15" s="7"/>
      <c r="I15" s="8" t="str">
        <f t="shared" si="0"/>
        <v/>
      </c>
    </row>
    <row r="16" spans="1:9">
      <c r="A16" s="135"/>
      <c r="B16" s="136"/>
      <c r="C16" s="137"/>
      <c r="D16" s="138"/>
      <c r="E16" s="139"/>
      <c r="F16" s="139"/>
      <c r="G16" s="6"/>
      <c r="H16" s="7"/>
      <c r="I16" s="8" t="str">
        <f t="shared" si="0"/>
        <v/>
      </c>
    </row>
    <row r="17" spans="1:11">
      <c r="A17" s="135"/>
      <c r="B17" s="136"/>
      <c r="C17" s="137"/>
      <c r="D17" s="138"/>
      <c r="E17" s="139"/>
      <c r="F17" s="139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9</v>
      </c>
      <c r="B19" s="5" t="s">
        <v>10</v>
      </c>
      <c r="C19" s="4" t="s">
        <v>11</v>
      </c>
      <c r="D19" s="16" t="s">
        <v>12</v>
      </c>
      <c r="E19" s="17" t="s">
        <v>13</v>
      </c>
      <c r="F19" s="16" t="s">
        <v>14</v>
      </c>
      <c r="G19" s="140" t="s">
        <v>15</v>
      </c>
      <c r="H19" s="140"/>
      <c r="I19" s="18"/>
    </row>
    <row r="20" spans="1:11">
      <c r="A20" s="19">
        <f>IF(B20&lt;2,"N/A",(STDEV(H3:H17)))</f>
        <v>2331.295665504485</v>
      </c>
      <c r="B20" s="19">
        <f>COUNT(H3:H17)</f>
        <v>3</v>
      </c>
      <c r="C20" s="20">
        <f>IF(B20&lt;2,"N/A",(A20/D20))</f>
        <v>0.96718207164971992</v>
      </c>
      <c r="D20" s="21">
        <f>ROUND(AVERAGE(H3:H17),2)</f>
        <v>2410.4</v>
      </c>
      <c r="E20" s="22">
        <f>IFERROR(ROUND(IF(B20&lt;2,"N/A",(IF(C20&lt;=25%,"N/A",AVERAGE(I3:I17)))),2),"N/A")</f>
        <v>1112.5</v>
      </c>
      <c r="F20" s="22">
        <f>ROUND(MEDIAN(H3:H17),2)</f>
        <v>1730</v>
      </c>
      <c r="G20" s="23" t="str">
        <f>INDEX(G3:G17,MATCH(H20,H3:H17,0))</f>
        <v>OI S/A</v>
      </c>
      <c r="H20" s="24">
        <f>MIN(H3:H17)</f>
        <v>495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141"/>
      <c r="E22" s="141"/>
      <c r="F22" s="30"/>
      <c r="G22" s="31" t="s">
        <v>16</v>
      </c>
      <c r="H22" s="32">
        <f>IF(C20&lt;=25%,D20,MIN(E20:F20))</f>
        <v>1112.5</v>
      </c>
    </row>
    <row r="23" spans="1:11">
      <c r="B23" s="25"/>
      <c r="C23" s="25"/>
      <c r="D23" s="141"/>
      <c r="E23" s="141"/>
      <c r="F23" s="33"/>
      <c r="G23" s="4" t="s">
        <v>17</v>
      </c>
      <c r="H23" s="24">
        <f>ROUND(H22,2)*D3</f>
        <v>4450</v>
      </c>
    </row>
    <row r="24" spans="1:11">
      <c r="B24" s="29"/>
      <c r="C24" s="29"/>
      <c r="D24" s="18"/>
      <c r="E24" s="18"/>
    </row>
    <row r="26" spans="1:11" ht="12.75" customHeight="1">
      <c r="A26" s="142" t="s">
        <v>18</v>
      </c>
      <c r="B26" s="142"/>
      <c r="C26" s="142"/>
      <c r="D26" s="142"/>
      <c r="E26" s="142"/>
      <c r="F26" s="142"/>
      <c r="G26" s="142"/>
      <c r="H26" s="142"/>
      <c r="I26" s="142"/>
    </row>
    <row r="27" spans="1:11" ht="12.75" customHeight="1">
      <c r="A27" s="142" t="s">
        <v>19</v>
      </c>
      <c r="B27" s="142"/>
      <c r="C27" s="142"/>
      <c r="D27" s="142"/>
      <c r="E27" s="142"/>
      <c r="F27" s="142"/>
      <c r="G27" s="142"/>
      <c r="H27" s="142"/>
      <c r="I27" s="142"/>
    </row>
    <row r="28" spans="1:11" ht="12.75" customHeight="1">
      <c r="A28" s="142" t="s">
        <v>20</v>
      </c>
      <c r="B28" s="142"/>
      <c r="C28" s="142"/>
      <c r="D28" s="142"/>
      <c r="E28" s="142"/>
      <c r="F28" s="142"/>
      <c r="G28" s="142"/>
      <c r="H28" s="142"/>
      <c r="I28" s="142"/>
    </row>
    <row r="29" spans="1:11" ht="12.75" customHeight="1">
      <c r="A29" s="142" t="s">
        <v>21</v>
      </c>
      <c r="B29" s="142"/>
      <c r="C29" s="142"/>
      <c r="D29" s="142"/>
      <c r="E29" s="142"/>
      <c r="F29" s="142"/>
      <c r="G29" s="142"/>
      <c r="H29" s="142"/>
      <c r="I29" s="142"/>
    </row>
    <row r="30" spans="1:11" ht="12.75" customHeight="1">
      <c r="A30" s="142" t="s">
        <v>22</v>
      </c>
      <c r="B30" s="142"/>
      <c r="C30" s="142"/>
      <c r="D30" s="142"/>
      <c r="E30" s="142"/>
      <c r="F30" s="142"/>
      <c r="G30" s="142"/>
      <c r="H30" s="142"/>
      <c r="I30" s="142"/>
    </row>
    <row r="31" spans="1:11" ht="12.75" customHeight="1">
      <c r="A31" s="142" t="s">
        <v>23</v>
      </c>
      <c r="B31" s="142"/>
      <c r="C31" s="142"/>
      <c r="D31" s="142"/>
      <c r="E31" s="142"/>
      <c r="F31" s="142"/>
      <c r="G31" s="142"/>
      <c r="H31" s="142"/>
      <c r="I31" s="142"/>
    </row>
    <row r="32" spans="1:11" ht="24.75" customHeight="1">
      <c r="A32" s="143" t="s">
        <v>24</v>
      </c>
      <c r="B32" s="143"/>
      <c r="C32" s="143"/>
      <c r="D32" s="143"/>
      <c r="E32" s="143"/>
      <c r="F32" s="143"/>
      <c r="G32" s="143"/>
      <c r="H32" s="143"/>
      <c r="I32" s="143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r:id="rId1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zoomScaleNormal="100" workbookViewId="0">
      <selection activeCell="H6" sqref="H6"/>
    </sheetView>
  </sheetViews>
  <sheetFormatPr defaultColWidth="9.140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1024" width="9.140625" style="1"/>
  </cols>
  <sheetData>
    <row r="1" spans="1:9" ht="15.75">
      <c r="A1" s="134" t="s">
        <v>0</v>
      </c>
      <c r="B1" s="134"/>
      <c r="C1" s="134"/>
      <c r="D1" s="134"/>
      <c r="E1" s="134"/>
      <c r="F1" s="134"/>
      <c r="G1" s="134"/>
      <c r="H1" s="134"/>
      <c r="I1" s="134"/>
    </row>
    <row r="2" spans="1:9" ht="25.5">
      <c r="A2" s="135" t="s">
        <v>81</v>
      </c>
      <c r="B2" s="2" t="s">
        <v>1</v>
      </c>
      <c r="C2" s="2" t="s">
        <v>2</v>
      </c>
      <c r="D2" s="2" t="s">
        <v>3</v>
      </c>
      <c r="E2" s="3" t="s">
        <v>4</v>
      </c>
      <c r="F2" s="3" t="s">
        <v>5</v>
      </c>
      <c r="G2" s="2" t="s">
        <v>6</v>
      </c>
      <c r="H2" s="4" t="s">
        <v>7</v>
      </c>
      <c r="I2" s="5" t="s">
        <v>8</v>
      </c>
    </row>
    <row r="3" spans="1:9" ht="12.75" customHeight="1">
      <c r="A3" s="135"/>
      <c r="B3" s="136" t="s">
        <v>69</v>
      </c>
      <c r="C3" s="137" t="s">
        <v>33</v>
      </c>
      <c r="D3" s="138">
        <v>10</v>
      </c>
      <c r="E3" s="139">
        <f>IF(C20&lt;=25%,D20,MIN(E20:F20))</f>
        <v>1195</v>
      </c>
      <c r="F3" s="139">
        <f>MIN(H3:H17)</f>
        <v>540</v>
      </c>
      <c r="G3" s="6" t="s">
        <v>34</v>
      </c>
      <c r="H3" s="7">
        <v>540</v>
      </c>
      <c r="I3" s="8">
        <f t="shared" ref="I3:I17" si="0">IF(H3="","",(IF($C$20&lt;25%,"N/A",IF(H3&lt;=($D$20+$A$20),H3,"Descartado"))))</f>
        <v>540</v>
      </c>
    </row>
    <row r="4" spans="1:9">
      <c r="A4" s="135"/>
      <c r="B4" s="136"/>
      <c r="C4" s="137"/>
      <c r="D4" s="138"/>
      <c r="E4" s="139"/>
      <c r="F4" s="139"/>
      <c r="G4" s="6" t="s">
        <v>35</v>
      </c>
      <c r="H4" s="7">
        <v>5196.3999999999996</v>
      </c>
      <c r="I4" s="8" t="str">
        <f t="shared" si="0"/>
        <v>Descartado</v>
      </c>
    </row>
    <row r="5" spans="1:9">
      <c r="A5" s="135"/>
      <c r="B5" s="136"/>
      <c r="C5" s="137"/>
      <c r="D5" s="138"/>
      <c r="E5" s="139"/>
      <c r="F5" s="139"/>
      <c r="G5" s="6" t="s">
        <v>163</v>
      </c>
      <c r="H5" s="7">
        <v>1850</v>
      </c>
      <c r="I5" s="8">
        <f t="shared" si="0"/>
        <v>1850</v>
      </c>
    </row>
    <row r="6" spans="1:9">
      <c r="A6" s="135"/>
      <c r="B6" s="136"/>
      <c r="C6" s="137"/>
      <c r="D6" s="138"/>
      <c r="E6" s="139"/>
      <c r="F6" s="139"/>
      <c r="G6" s="6"/>
      <c r="H6" s="7"/>
      <c r="I6" s="8" t="str">
        <f t="shared" si="0"/>
        <v/>
      </c>
    </row>
    <row r="7" spans="1:9">
      <c r="A7" s="135"/>
      <c r="B7" s="136"/>
      <c r="C7" s="137"/>
      <c r="D7" s="138"/>
      <c r="E7" s="139"/>
      <c r="F7" s="139"/>
      <c r="G7" s="6"/>
      <c r="H7" s="7"/>
      <c r="I7" s="8" t="str">
        <f t="shared" si="0"/>
        <v/>
      </c>
    </row>
    <row r="8" spans="1:9">
      <c r="A8" s="135"/>
      <c r="B8" s="136"/>
      <c r="C8" s="137"/>
      <c r="D8" s="138"/>
      <c r="E8" s="139"/>
      <c r="F8" s="139"/>
      <c r="G8" s="6"/>
      <c r="H8" s="7"/>
      <c r="I8" s="8" t="str">
        <f t="shared" si="0"/>
        <v/>
      </c>
    </row>
    <row r="9" spans="1:9">
      <c r="A9" s="135"/>
      <c r="B9" s="136"/>
      <c r="C9" s="137"/>
      <c r="D9" s="138"/>
      <c r="E9" s="139"/>
      <c r="F9" s="139"/>
      <c r="G9" s="6"/>
      <c r="H9" s="7"/>
      <c r="I9" s="8" t="str">
        <f t="shared" si="0"/>
        <v/>
      </c>
    </row>
    <row r="10" spans="1:9">
      <c r="A10" s="135"/>
      <c r="B10" s="136"/>
      <c r="C10" s="137"/>
      <c r="D10" s="138"/>
      <c r="E10" s="139"/>
      <c r="F10" s="139"/>
      <c r="G10" s="6"/>
      <c r="H10" s="7"/>
      <c r="I10" s="8" t="str">
        <f t="shared" si="0"/>
        <v/>
      </c>
    </row>
    <row r="11" spans="1:9">
      <c r="A11" s="135"/>
      <c r="B11" s="136"/>
      <c r="C11" s="137"/>
      <c r="D11" s="138"/>
      <c r="E11" s="139"/>
      <c r="F11" s="139"/>
      <c r="G11" s="6"/>
      <c r="H11" s="7"/>
      <c r="I11" s="8" t="str">
        <f t="shared" si="0"/>
        <v/>
      </c>
    </row>
    <row r="12" spans="1:9">
      <c r="A12" s="135"/>
      <c r="B12" s="136"/>
      <c r="C12" s="137"/>
      <c r="D12" s="138"/>
      <c r="E12" s="139"/>
      <c r="F12" s="139"/>
      <c r="G12" s="6"/>
      <c r="H12" s="7"/>
      <c r="I12" s="8" t="str">
        <f t="shared" si="0"/>
        <v/>
      </c>
    </row>
    <row r="13" spans="1:9">
      <c r="A13" s="135"/>
      <c r="B13" s="136"/>
      <c r="C13" s="137"/>
      <c r="D13" s="138"/>
      <c r="E13" s="139"/>
      <c r="F13" s="139"/>
      <c r="G13" s="6"/>
      <c r="H13" s="7"/>
      <c r="I13" s="8" t="str">
        <f t="shared" si="0"/>
        <v/>
      </c>
    </row>
    <row r="14" spans="1:9">
      <c r="A14" s="135"/>
      <c r="B14" s="136"/>
      <c r="C14" s="137"/>
      <c r="D14" s="138"/>
      <c r="E14" s="139"/>
      <c r="F14" s="139"/>
      <c r="G14" s="6"/>
      <c r="H14" s="7"/>
      <c r="I14" s="8" t="str">
        <f t="shared" si="0"/>
        <v/>
      </c>
    </row>
    <row r="15" spans="1:9">
      <c r="A15" s="135"/>
      <c r="B15" s="136"/>
      <c r="C15" s="137"/>
      <c r="D15" s="138"/>
      <c r="E15" s="139"/>
      <c r="F15" s="139"/>
      <c r="G15" s="6"/>
      <c r="H15" s="7"/>
      <c r="I15" s="8" t="str">
        <f t="shared" si="0"/>
        <v/>
      </c>
    </row>
    <row r="16" spans="1:9">
      <c r="A16" s="135"/>
      <c r="B16" s="136"/>
      <c r="C16" s="137"/>
      <c r="D16" s="138"/>
      <c r="E16" s="139"/>
      <c r="F16" s="139"/>
      <c r="G16" s="6"/>
      <c r="H16" s="7"/>
      <c r="I16" s="8" t="str">
        <f t="shared" si="0"/>
        <v/>
      </c>
    </row>
    <row r="17" spans="1:11">
      <c r="A17" s="135"/>
      <c r="B17" s="136"/>
      <c r="C17" s="137"/>
      <c r="D17" s="138"/>
      <c r="E17" s="139"/>
      <c r="F17" s="139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9</v>
      </c>
      <c r="B19" s="5" t="s">
        <v>10</v>
      </c>
      <c r="C19" s="4" t="s">
        <v>11</v>
      </c>
      <c r="D19" s="16" t="s">
        <v>12</v>
      </c>
      <c r="E19" s="17" t="s">
        <v>13</v>
      </c>
      <c r="F19" s="16" t="s">
        <v>14</v>
      </c>
      <c r="G19" s="140" t="s">
        <v>15</v>
      </c>
      <c r="H19" s="140"/>
      <c r="I19" s="18"/>
    </row>
    <row r="20" spans="1:11">
      <c r="A20" s="19">
        <f>IF(B20&lt;2,"N/A",(STDEV(H3:H17)))</f>
        <v>2401.2688978954438</v>
      </c>
      <c r="B20" s="19">
        <f>COUNT(H3:H17)</f>
        <v>3</v>
      </c>
      <c r="C20" s="20">
        <f>IF(B20&lt;2,"N/A",(A20/D20))</f>
        <v>0.94956852969607863</v>
      </c>
      <c r="D20" s="21">
        <f>ROUND(AVERAGE(H3:H17),2)</f>
        <v>2528.8000000000002</v>
      </c>
      <c r="E20" s="22">
        <f>IFERROR(ROUND(IF(B20&lt;2,"N/A",(IF(C20&lt;=25%,"N/A",AVERAGE(I3:I17)))),2),"N/A")</f>
        <v>1195</v>
      </c>
      <c r="F20" s="22">
        <f>ROUND(MEDIAN(H3:H17),2)</f>
        <v>1850</v>
      </c>
      <c r="G20" s="23" t="str">
        <f>INDEX(G3:G17,MATCH(H20,H3:H17,0))</f>
        <v>OI S/A</v>
      </c>
      <c r="H20" s="24">
        <f>MIN(H3:H17)</f>
        <v>540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141"/>
      <c r="E22" s="141"/>
      <c r="F22" s="30"/>
      <c r="G22" s="31" t="s">
        <v>16</v>
      </c>
      <c r="H22" s="32">
        <f>IF(C20&lt;=25%,D20,MIN(E20:F20))</f>
        <v>1195</v>
      </c>
    </row>
    <row r="23" spans="1:11">
      <c r="B23" s="25"/>
      <c r="C23" s="25"/>
      <c r="D23" s="141"/>
      <c r="E23" s="141"/>
      <c r="F23" s="33"/>
      <c r="G23" s="4" t="s">
        <v>17</v>
      </c>
      <c r="H23" s="24">
        <f>ROUND(H22,2)*D3</f>
        <v>11950</v>
      </c>
    </row>
    <row r="24" spans="1:11">
      <c r="B24" s="29"/>
      <c r="C24" s="29"/>
      <c r="D24" s="18"/>
      <c r="E24" s="18"/>
    </row>
    <row r="26" spans="1:11" ht="12.75" customHeight="1">
      <c r="A26" s="142" t="s">
        <v>18</v>
      </c>
      <c r="B26" s="142"/>
      <c r="C26" s="142"/>
      <c r="D26" s="142"/>
      <c r="E26" s="142"/>
      <c r="F26" s="142"/>
      <c r="G26" s="142"/>
      <c r="H26" s="142"/>
      <c r="I26" s="142"/>
    </row>
    <row r="27" spans="1:11" ht="12.75" customHeight="1">
      <c r="A27" s="142" t="s">
        <v>19</v>
      </c>
      <c r="B27" s="142"/>
      <c r="C27" s="142"/>
      <c r="D27" s="142"/>
      <c r="E27" s="142"/>
      <c r="F27" s="142"/>
      <c r="G27" s="142"/>
      <c r="H27" s="142"/>
      <c r="I27" s="142"/>
    </row>
    <row r="28" spans="1:11" ht="12.75" customHeight="1">
      <c r="A28" s="142" t="s">
        <v>20</v>
      </c>
      <c r="B28" s="142"/>
      <c r="C28" s="142"/>
      <c r="D28" s="142"/>
      <c r="E28" s="142"/>
      <c r="F28" s="142"/>
      <c r="G28" s="142"/>
      <c r="H28" s="142"/>
      <c r="I28" s="142"/>
    </row>
    <row r="29" spans="1:11" ht="12.75" customHeight="1">
      <c r="A29" s="142" t="s">
        <v>21</v>
      </c>
      <c r="B29" s="142"/>
      <c r="C29" s="142"/>
      <c r="D29" s="142"/>
      <c r="E29" s="142"/>
      <c r="F29" s="142"/>
      <c r="G29" s="142"/>
      <c r="H29" s="142"/>
      <c r="I29" s="142"/>
    </row>
    <row r="30" spans="1:11" ht="12.75" customHeight="1">
      <c r="A30" s="142" t="s">
        <v>22</v>
      </c>
      <c r="B30" s="142"/>
      <c r="C30" s="142"/>
      <c r="D30" s="142"/>
      <c r="E30" s="142"/>
      <c r="F30" s="142"/>
      <c r="G30" s="142"/>
      <c r="H30" s="142"/>
      <c r="I30" s="142"/>
    </row>
    <row r="31" spans="1:11" ht="12.75" customHeight="1">
      <c r="A31" s="142" t="s">
        <v>23</v>
      </c>
      <c r="B31" s="142"/>
      <c r="C31" s="142"/>
      <c r="D31" s="142"/>
      <c r="E31" s="142"/>
      <c r="F31" s="142"/>
      <c r="G31" s="142"/>
      <c r="H31" s="142"/>
      <c r="I31" s="142"/>
    </row>
    <row r="32" spans="1:11" ht="24.75" customHeight="1">
      <c r="A32" s="143" t="s">
        <v>24</v>
      </c>
      <c r="B32" s="143"/>
      <c r="C32" s="143"/>
      <c r="D32" s="143"/>
      <c r="E32" s="143"/>
      <c r="F32" s="143"/>
      <c r="G32" s="143"/>
      <c r="H32" s="143"/>
      <c r="I32" s="143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r:id="rId1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zoomScaleNormal="100" workbookViewId="0">
      <selection activeCell="H6" sqref="H6"/>
    </sheetView>
  </sheetViews>
  <sheetFormatPr defaultColWidth="9.140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1024" width="9.140625" style="1"/>
  </cols>
  <sheetData>
    <row r="1" spans="1:9" ht="15.75">
      <c r="A1" s="134" t="s">
        <v>0</v>
      </c>
      <c r="B1" s="134"/>
      <c r="C1" s="134"/>
      <c r="D1" s="134"/>
      <c r="E1" s="134"/>
      <c r="F1" s="134"/>
      <c r="G1" s="134"/>
      <c r="H1" s="134"/>
      <c r="I1" s="134"/>
    </row>
    <row r="2" spans="1:9" ht="25.5">
      <c r="A2" s="135" t="s">
        <v>81</v>
      </c>
      <c r="B2" s="2" t="s">
        <v>1</v>
      </c>
      <c r="C2" s="2" t="s">
        <v>2</v>
      </c>
      <c r="D2" s="2" t="s">
        <v>3</v>
      </c>
      <c r="E2" s="3" t="s">
        <v>4</v>
      </c>
      <c r="F2" s="3" t="s">
        <v>5</v>
      </c>
      <c r="G2" s="2" t="s">
        <v>6</v>
      </c>
      <c r="H2" s="4" t="s">
        <v>7</v>
      </c>
      <c r="I2" s="5" t="s">
        <v>8</v>
      </c>
    </row>
    <row r="3" spans="1:9" ht="12.75" customHeight="1">
      <c r="A3" s="135"/>
      <c r="B3" s="136" t="s">
        <v>70</v>
      </c>
      <c r="C3" s="137" t="s">
        <v>33</v>
      </c>
      <c r="D3" s="138">
        <v>1</v>
      </c>
      <c r="E3" s="139">
        <f>IF(C20&lt;=25%,D20,MIN(E20:F20))</f>
        <v>1267.5</v>
      </c>
      <c r="F3" s="139">
        <f>MIN(H3:H17)</f>
        <v>585</v>
      </c>
      <c r="G3" s="6" t="s">
        <v>34</v>
      </c>
      <c r="H3" s="7">
        <v>585</v>
      </c>
      <c r="I3" s="8">
        <f t="shared" ref="I3:I17" si="0">IF(H3="","",(IF($C$20&lt;25%,"N/A",IF(H3&lt;=($D$20+$A$20),H3,"Descartado"))))</f>
        <v>585</v>
      </c>
    </row>
    <row r="4" spans="1:9">
      <c r="A4" s="135"/>
      <c r="B4" s="136"/>
      <c r="C4" s="137"/>
      <c r="D4" s="138"/>
      <c r="E4" s="139"/>
      <c r="F4" s="139"/>
      <c r="G4" s="6" t="s">
        <v>35</v>
      </c>
      <c r="H4" s="7">
        <v>5311.98</v>
      </c>
      <c r="I4" s="8" t="str">
        <f t="shared" si="0"/>
        <v>Descartado</v>
      </c>
    </row>
    <row r="5" spans="1:9">
      <c r="A5" s="135"/>
      <c r="B5" s="136"/>
      <c r="C5" s="137"/>
      <c r="D5" s="138"/>
      <c r="E5" s="139"/>
      <c r="F5" s="139"/>
      <c r="G5" s="6" t="s">
        <v>163</v>
      </c>
      <c r="H5" s="7">
        <v>1950</v>
      </c>
      <c r="I5" s="8">
        <f t="shared" si="0"/>
        <v>1950</v>
      </c>
    </row>
    <row r="6" spans="1:9">
      <c r="A6" s="135"/>
      <c r="B6" s="136"/>
      <c r="C6" s="137"/>
      <c r="D6" s="138"/>
      <c r="E6" s="139"/>
      <c r="F6" s="139"/>
      <c r="G6" s="6"/>
      <c r="H6" s="7"/>
      <c r="I6" s="8" t="str">
        <f t="shared" si="0"/>
        <v/>
      </c>
    </row>
    <row r="7" spans="1:9">
      <c r="A7" s="135"/>
      <c r="B7" s="136"/>
      <c r="C7" s="137"/>
      <c r="D7" s="138"/>
      <c r="E7" s="139"/>
      <c r="F7" s="139"/>
      <c r="G7" s="6"/>
      <c r="H7" s="7"/>
      <c r="I7" s="8" t="str">
        <f t="shared" si="0"/>
        <v/>
      </c>
    </row>
    <row r="8" spans="1:9">
      <c r="A8" s="135"/>
      <c r="B8" s="136"/>
      <c r="C8" s="137"/>
      <c r="D8" s="138"/>
      <c r="E8" s="139"/>
      <c r="F8" s="139"/>
      <c r="G8" s="6"/>
      <c r="H8" s="7"/>
      <c r="I8" s="8" t="str">
        <f t="shared" si="0"/>
        <v/>
      </c>
    </row>
    <row r="9" spans="1:9">
      <c r="A9" s="135"/>
      <c r="B9" s="136"/>
      <c r="C9" s="137"/>
      <c r="D9" s="138"/>
      <c r="E9" s="139"/>
      <c r="F9" s="139"/>
      <c r="G9" s="6"/>
      <c r="H9" s="7"/>
      <c r="I9" s="8" t="str">
        <f t="shared" si="0"/>
        <v/>
      </c>
    </row>
    <row r="10" spans="1:9">
      <c r="A10" s="135"/>
      <c r="B10" s="136"/>
      <c r="C10" s="137"/>
      <c r="D10" s="138"/>
      <c r="E10" s="139"/>
      <c r="F10" s="139"/>
      <c r="G10" s="6"/>
      <c r="H10" s="7"/>
      <c r="I10" s="8" t="str">
        <f t="shared" si="0"/>
        <v/>
      </c>
    </row>
    <row r="11" spans="1:9">
      <c r="A11" s="135"/>
      <c r="B11" s="136"/>
      <c r="C11" s="137"/>
      <c r="D11" s="138"/>
      <c r="E11" s="139"/>
      <c r="F11" s="139"/>
      <c r="G11" s="6"/>
      <c r="H11" s="7"/>
      <c r="I11" s="8" t="str">
        <f t="shared" si="0"/>
        <v/>
      </c>
    </row>
    <row r="12" spans="1:9">
      <c r="A12" s="135"/>
      <c r="B12" s="136"/>
      <c r="C12" s="137"/>
      <c r="D12" s="138"/>
      <c r="E12" s="139"/>
      <c r="F12" s="139"/>
      <c r="G12" s="6"/>
      <c r="H12" s="7"/>
      <c r="I12" s="8" t="str">
        <f t="shared" si="0"/>
        <v/>
      </c>
    </row>
    <row r="13" spans="1:9">
      <c r="A13" s="135"/>
      <c r="B13" s="136"/>
      <c r="C13" s="137"/>
      <c r="D13" s="138"/>
      <c r="E13" s="139"/>
      <c r="F13" s="139"/>
      <c r="G13" s="6"/>
      <c r="H13" s="7"/>
      <c r="I13" s="8" t="str">
        <f t="shared" si="0"/>
        <v/>
      </c>
    </row>
    <row r="14" spans="1:9">
      <c r="A14" s="135"/>
      <c r="B14" s="136"/>
      <c r="C14" s="137"/>
      <c r="D14" s="138"/>
      <c r="E14" s="139"/>
      <c r="F14" s="139"/>
      <c r="G14" s="6"/>
      <c r="H14" s="7"/>
      <c r="I14" s="8" t="str">
        <f t="shared" si="0"/>
        <v/>
      </c>
    </row>
    <row r="15" spans="1:9">
      <c r="A15" s="135"/>
      <c r="B15" s="136"/>
      <c r="C15" s="137"/>
      <c r="D15" s="138"/>
      <c r="E15" s="139"/>
      <c r="F15" s="139"/>
      <c r="G15" s="6"/>
      <c r="H15" s="7"/>
      <c r="I15" s="8" t="str">
        <f t="shared" si="0"/>
        <v/>
      </c>
    </row>
    <row r="16" spans="1:9">
      <c r="A16" s="135"/>
      <c r="B16" s="136"/>
      <c r="C16" s="137"/>
      <c r="D16" s="138"/>
      <c r="E16" s="139"/>
      <c r="F16" s="139"/>
      <c r="G16" s="6"/>
      <c r="H16" s="7"/>
      <c r="I16" s="8" t="str">
        <f t="shared" si="0"/>
        <v/>
      </c>
    </row>
    <row r="17" spans="1:11">
      <c r="A17" s="135"/>
      <c r="B17" s="136"/>
      <c r="C17" s="137"/>
      <c r="D17" s="138"/>
      <c r="E17" s="139"/>
      <c r="F17" s="139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9</v>
      </c>
      <c r="B19" s="5" t="s">
        <v>10</v>
      </c>
      <c r="C19" s="4" t="s">
        <v>11</v>
      </c>
      <c r="D19" s="16" t="s">
        <v>12</v>
      </c>
      <c r="E19" s="17" t="s">
        <v>13</v>
      </c>
      <c r="F19" s="16" t="s">
        <v>14</v>
      </c>
      <c r="G19" s="140" t="s">
        <v>15</v>
      </c>
      <c r="H19" s="140"/>
      <c r="I19" s="18"/>
    </row>
    <row r="20" spans="1:11">
      <c r="A20" s="19">
        <f>IF(B20&lt;2,"N/A",(STDEV(H3:H17)))</f>
        <v>2432.7787418505609</v>
      </c>
      <c r="B20" s="19">
        <f>COUNT(H3:H17)</f>
        <v>3</v>
      </c>
      <c r="C20" s="20">
        <f>IF(B20&lt;2,"N/A",(A20/D20))</f>
        <v>0.93008217499620016</v>
      </c>
      <c r="D20" s="21">
        <f>ROUND(AVERAGE(H3:H17),2)</f>
        <v>2615.66</v>
      </c>
      <c r="E20" s="22">
        <f>IFERROR(ROUND(IF(B20&lt;2,"N/A",(IF(C20&lt;=25%,"N/A",AVERAGE(I3:I17)))),2),"N/A")</f>
        <v>1267.5</v>
      </c>
      <c r="F20" s="22">
        <f>ROUND(MEDIAN(H3:H17),2)</f>
        <v>1950</v>
      </c>
      <c r="G20" s="23" t="str">
        <f>INDEX(G3:G17,MATCH(H20,H3:H17,0))</f>
        <v>OI S/A</v>
      </c>
      <c r="H20" s="24">
        <f>MIN(H3:H17)</f>
        <v>585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141"/>
      <c r="E22" s="141"/>
      <c r="F22" s="30"/>
      <c r="G22" s="31" t="s">
        <v>16</v>
      </c>
      <c r="H22" s="32">
        <f>IF(C20&lt;=25%,D20,MIN(E20:F20))</f>
        <v>1267.5</v>
      </c>
    </row>
    <row r="23" spans="1:11">
      <c r="B23" s="25"/>
      <c r="C23" s="25"/>
      <c r="D23" s="141"/>
      <c r="E23" s="141"/>
      <c r="F23" s="33"/>
      <c r="G23" s="4" t="s">
        <v>17</v>
      </c>
      <c r="H23" s="24">
        <f>ROUND(H22,2)*D3</f>
        <v>1267.5</v>
      </c>
    </row>
    <row r="24" spans="1:11">
      <c r="B24" s="29"/>
      <c r="C24" s="29"/>
      <c r="D24" s="18"/>
      <c r="E24" s="18"/>
    </row>
    <row r="26" spans="1:11" ht="12.75" customHeight="1">
      <c r="A26" s="142" t="s">
        <v>18</v>
      </c>
      <c r="B26" s="142"/>
      <c r="C26" s="142"/>
      <c r="D26" s="142"/>
      <c r="E26" s="142"/>
      <c r="F26" s="142"/>
      <c r="G26" s="142"/>
      <c r="H26" s="142"/>
      <c r="I26" s="142"/>
    </row>
    <row r="27" spans="1:11" ht="12.75" customHeight="1">
      <c r="A27" s="142" t="s">
        <v>19</v>
      </c>
      <c r="B27" s="142"/>
      <c r="C27" s="142"/>
      <c r="D27" s="142"/>
      <c r="E27" s="142"/>
      <c r="F27" s="142"/>
      <c r="G27" s="142"/>
      <c r="H27" s="142"/>
      <c r="I27" s="142"/>
    </row>
    <row r="28" spans="1:11" ht="12.75" customHeight="1">
      <c r="A28" s="142" t="s">
        <v>20</v>
      </c>
      <c r="B28" s="142"/>
      <c r="C28" s="142"/>
      <c r="D28" s="142"/>
      <c r="E28" s="142"/>
      <c r="F28" s="142"/>
      <c r="G28" s="142"/>
      <c r="H28" s="142"/>
      <c r="I28" s="142"/>
    </row>
    <row r="29" spans="1:11" ht="12.75" customHeight="1">
      <c r="A29" s="142" t="s">
        <v>21</v>
      </c>
      <c r="B29" s="142"/>
      <c r="C29" s="142"/>
      <c r="D29" s="142"/>
      <c r="E29" s="142"/>
      <c r="F29" s="142"/>
      <c r="G29" s="142"/>
      <c r="H29" s="142"/>
      <c r="I29" s="142"/>
    </row>
    <row r="30" spans="1:11" ht="12.75" customHeight="1">
      <c r="A30" s="142" t="s">
        <v>22</v>
      </c>
      <c r="B30" s="142"/>
      <c r="C30" s="142"/>
      <c r="D30" s="142"/>
      <c r="E30" s="142"/>
      <c r="F30" s="142"/>
      <c r="G30" s="142"/>
      <c r="H30" s="142"/>
      <c r="I30" s="142"/>
    </row>
    <row r="31" spans="1:11" ht="12.75" customHeight="1">
      <c r="A31" s="142" t="s">
        <v>23</v>
      </c>
      <c r="B31" s="142"/>
      <c r="C31" s="142"/>
      <c r="D31" s="142"/>
      <c r="E31" s="142"/>
      <c r="F31" s="142"/>
      <c r="G31" s="142"/>
      <c r="H31" s="142"/>
      <c r="I31" s="142"/>
    </row>
    <row r="32" spans="1:11" ht="24.75" customHeight="1">
      <c r="A32" s="143" t="s">
        <v>24</v>
      </c>
      <c r="B32" s="143"/>
      <c r="C32" s="143"/>
      <c r="D32" s="143"/>
      <c r="E32" s="143"/>
      <c r="F32" s="143"/>
      <c r="G32" s="143"/>
      <c r="H32" s="143"/>
      <c r="I32" s="143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r:id="rId1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zoomScaleNormal="100" workbookViewId="0">
      <selection activeCell="H6" sqref="H6"/>
    </sheetView>
  </sheetViews>
  <sheetFormatPr defaultColWidth="9.140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1024" width="9.140625" style="1"/>
  </cols>
  <sheetData>
    <row r="1" spans="1:9" ht="15.75">
      <c r="A1" s="134" t="s">
        <v>0</v>
      </c>
      <c r="B1" s="134"/>
      <c r="C1" s="134"/>
      <c r="D1" s="134"/>
      <c r="E1" s="134"/>
      <c r="F1" s="134"/>
      <c r="G1" s="134"/>
      <c r="H1" s="134"/>
      <c r="I1" s="134"/>
    </row>
    <row r="2" spans="1:9" ht="25.5">
      <c r="A2" s="135" t="s">
        <v>81</v>
      </c>
      <c r="B2" s="2" t="s">
        <v>1</v>
      </c>
      <c r="C2" s="2" t="s">
        <v>2</v>
      </c>
      <c r="D2" s="2" t="s">
        <v>3</v>
      </c>
      <c r="E2" s="3" t="s">
        <v>4</v>
      </c>
      <c r="F2" s="3" t="s">
        <v>5</v>
      </c>
      <c r="G2" s="2" t="s">
        <v>6</v>
      </c>
      <c r="H2" s="4" t="s">
        <v>7</v>
      </c>
      <c r="I2" s="5" t="s">
        <v>8</v>
      </c>
    </row>
    <row r="3" spans="1:9" ht="12.75" customHeight="1">
      <c r="A3" s="135"/>
      <c r="B3" s="136" t="s">
        <v>71</v>
      </c>
      <c r="C3" s="137" t="s">
        <v>33</v>
      </c>
      <c r="D3" s="138">
        <v>1</v>
      </c>
      <c r="E3" s="139">
        <f>IF(C20&lt;=25%,D20,MIN(E20:F20))</f>
        <v>1355</v>
      </c>
      <c r="F3" s="139">
        <f>MIN(H3:H17)</f>
        <v>720</v>
      </c>
      <c r="G3" s="6" t="s">
        <v>34</v>
      </c>
      <c r="H3" s="7">
        <v>720</v>
      </c>
      <c r="I3" s="8">
        <f t="shared" ref="I3:I17" si="0">IF(H3="","",(IF($C$20&lt;25%,"N/A",IF(H3&lt;=($D$20+$A$20),H3,"Descartado"))))</f>
        <v>720</v>
      </c>
    </row>
    <row r="4" spans="1:9">
      <c r="A4" s="135"/>
      <c r="B4" s="136"/>
      <c r="C4" s="137"/>
      <c r="D4" s="138"/>
      <c r="E4" s="139"/>
      <c r="F4" s="139"/>
      <c r="G4" s="6" t="s">
        <v>35</v>
      </c>
      <c r="H4" s="7">
        <v>5373.43</v>
      </c>
      <c r="I4" s="8" t="str">
        <f t="shared" si="0"/>
        <v>Descartado</v>
      </c>
    </row>
    <row r="5" spans="1:9">
      <c r="A5" s="135"/>
      <c r="B5" s="136"/>
      <c r="C5" s="137"/>
      <c r="D5" s="138"/>
      <c r="E5" s="139"/>
      <c r="F5" s="139"/>
      <c r="G5" s="6" t="s">
        <v>163</v>
      </c>
      <c r="H5" s="7">
        <v>1990</v>
      </c>
      <c r="I5" s="8">
        <f t="shared" si="0"/>
        <v>1990</v>
      </c>
    </row>
    <row r="6" spans="1:9">
      <c r="A6" s="135"/>
      <c r="B6" s="136"/>
      <c r="C6" s="137"/>
      <c r="D6" s="138"/>
      <c r="E6" s="139"/>
      <c r="F6" s="139"/>
      <c r="G6" s="6"/>
      <c r="H6" s="7"/>
      <c r="I6" s="8" t="str">
        <f t="shared" si="0"/>
        <v/>
      </c>
    </row>
    <row r="7" spans="1:9">
      <c r="A7" s="135"/>
      <c r="B7" s="136"/>
      <c r="C7" s="137"/>
      <c r="D7" s="138"/>
      <c r="E7" s="139"/>
      <c r="F7" s="139"/>
      <c r="G7" s="6"/>
      <c r="H7" s="7"/>
      <c r="I7" s="8" t="str">
        <f t="shared" si="0"/>
        <v/>
      </c>
    </row>
    <row r="8" spans="1:9">
      <c r="A8" s="135"/>
      <c r="B8" s="136"/>
      <c r="C8" s="137"/>
      <c r="D8" s="138"/>
      <c r="E8" s="139"/>
      <c r="F8" s="139"/>
      <c r="G8" s="6"/>
      <c r="H8" s="7"/>
      <c r="I8" s="8" t="str">
        <f t="shared" si="0"/>
        <v/>
      </c>
    </row>
    <row r="9" spans="1:9">
      <c r="A9" s="135"/>
      <c r="B9" s="136"/>
      <c r="C9" s="137"/>
      <c r="D9" s="138"/>
      <c r="E9" s="139"/>
      <c r="F9" s="139"/>
      <c r="G9" s="6"/>
      <c r="H9" s="7"/>
      <c r="I9" s="8" t="str">
        <f t="shared" si="0"/>
        <v/>
      </c>
    </row>
    <row r="10" spans="1:9">
      <c r="A10" s="135"/>
      <c r="B10" s="136"/>
      <c r="C10" s="137"/>
      <c r="D10" s="138"/>
      <c r="E10" s="139"/>
      <c r="F10" s="139"/>
      <c r="G10" s="6"/>
      <c r="H10" s="7"/>
      <c r="I10" s="8" t="str">
        <f t="shared" si="0"/>
        <v/>
      </c>
    </row>
    <row r="11" spans="1:9">
      <c r="A11" s="135"/>
      <c r="B11" s="136"/>
      <c r="C11" s="137"/>
      <c r="D11" s="138"/>
      <c r="E11" s="139"/>
      <c r="F11" s="139"/>
      <c r="G11" s="6"/>
      <c r="H11" s="7"/>
      <c r="I11" s="8" t="str">
        <f t="shared" si="0"/>
        <v/>
      </c>
    </row>
    <row r="12" spans="1:9">
      <c r="A12" s="135"/>
      <c r="B12" s="136"/>
      <c r="C12" s="137"/>
      <c r="D12" s="138"/>
      <c r="E12" s="139"/>
      <c r="F12" s="139"/>
      <c r="G12" s="6"/>
      <c r="H12" s="7"/>
      <c r="I12" s="8" t="str">
        <f t="shared" si="0"/>
        <v/>
      </c>
    </row>
    <row r="13" spans="1:9">
      <c r="A13" s="135"/>
      <c r="B13" s="136"/>
      <c r="C13" s="137"/>
      <c r="D13" s="138"/>
      <c r="E13" s="139"/>
      <c r="F13" s="139"/>
      <c r="G13" s="6"/>
      <c r="H13" s="7"/>
      <c r="I13" s="8" t="str">
        <f t="shared" si="0"/>
        <v/>
      </c>
    </row>
    <row r="14" spans="1:9">
      <c r="A14" s="135"/>
      <c r="B14" s="136"/>
      <c r="C14" s="137"/>
      <c r="D14" s="138"/>
      <c r="E14" s="139"/>
      <c r="F14" s="139"/>
      <c r="G14" s="6"/>
      <c r="H14" s="7"/>
      <c r="I14" s="8" t="str">
        <f t="shared" si="0"/>
        <v/>
      </c>
    </row>
    <row r="15" spans="1:9">
      <c r="A15" s="135"/>
      <c r="B15" s="136"/>
      <c r="C15" s="137"/>
      <c r="D15" s="138"/>
      <c r="E15" s="139"/>
      <c r="F15" s="139"/>
      <c r="G15" s="6"/>
      <c r="H15" s="7"/>
      <c r="I15" s="8" t="str">
        <f t="shared" si="0"/>
        <v/>
      </c>
    </row>
    <row r="16" spans="1:9">
      <c r="A16" s="135"/>
      <c r="B16" s="136"/>
      <c r="C16" s="137"/>
      <c r="D16" s="138"/>
      <c r="E16" s="139"/>
      <c r="F16" s="139"/>
      <c r="G16" s="6"/>
      <c r="H16" s="7"/>
      <c r="I16" s="8" t="str">
        <f t="shared" si="0"/>
        <v/>
      </c>
    </row>
    <row r="17" spans="1:11">
      <c r="A17" s="135"/>
      <c r="B17" s="136"/>
      <c r="C17" s="137"/>
      <c r="D17" s="138"/>
      <c r="E17" s="139"/>
      <c r="F17" s="139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9</v>
      </c>
      <c r="B19" s="5" t="s">
        <v>10</v>
      </c>
      <c r="C19" s="4" t="s">
        <v>11</v>
      </c>
      <c r="D19" s="16" t="s">
        <v>12</v>
      </c>
      <c r="E19" s="17" t="s">
        <v>13</v>
      </c>
      <c r="F19" s="16" t="s">
        <v>14</v>
      </c>
      <c r="G19" s="140" t="s">
        <v>15</v>
      </c>
      <c r="H19" s="140"/>
      <c r="I19" s="18"/>
    </row>
    <row r="20" spans="1:11">
      <c r="A20" s="19">
        <f>IF(B20&lt;2,"N/A",(STDEV(H3:H17)))</f>
        <v>2405.3727822591936</v>
      </c>
      <c r="B20" s="19">
        <f>COUNT(H3:H17)</f>
        <v>3</v>
      </c>
      <c r="C20" s="20">
        <f>IF(B20&lt;2,"N/A",(A20/D20))</f>
        <v>0.89270389175618059</v>
      </c>
      <c r="D20" s="21">
        <f>ROUND(AVERAGE(H3:H17),2)</f>
        <v>2694.48</v>
      </c>
      <c r="E20" s="22">
        <f>IFERROR(ROUND(IF(B20&lt;2,"N/A",(IF(C20&lt;=25%,"N/A",AVERAGE(I3:I17)))),2),"N/A")</f>
        <v>1355</v>
      </c>
      <c r="F20" s="22">
        <f>ROUND(MEDIAN(H3:H17),2)</f>
        <v>1990</v>
      </c>
      <c r="G20" s="23" t="str">
        <f>INDEX(G3:G17,MATCH(H20,H3:H17,0))</f>
        <v>OI S/A</v>
      </c>
      <c r="H20" s="24">
        <f>MIN(H3:H17)</f>
        <v>720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141"/>
      <c r="E22" s="141"/>
      <c r="F22" s="30"/>
      <c r="G22" s="31" t="s">
        <v>16</v>
      </c>
      <c r="H22" s="32">
        <f>IF(C20&lt;=25%,D20,MIN(E20:F20))</f>
        <v>1355</v>
      </c>
    </row>
    <row r="23" spans="1:11">
      <c r="B23" s="25"/>
      <c r="C23" s="25"/>
      <c r="D23" s="141"/>
      <c r="E23" s="141"/>
      <c r="F23" s="33"/>
      <c r="G23" s="4" t="s">
        <v>17</v>
      </c>
      <c r="H23" s="24">
        <f>ROUND(H22,2)*D3</f>
        <v>1355</v>
      </c>
    </row>
    <row r="24" spans="1:11">
      <c r="B24" s="29"/>
      <c r="C24" s="29"/>
      <c r="D24" s="18"/>
      <c r="E24" s="18"/>
    </row>
    <row r="26" spans="1:11" ht="12.75" customHeight="1">
      <c r="A26" s="142" t="s">
        <v>18</v>
      </c>
      <c r="B26" s="142"/>
      <c r="C26" s="142"/>
      <c r="D26" s="142"/>
      <c r="E26" s="142"/>
      <c r="F26" s="142"/>
      <c r="G26" s="142"/>
      <c r="H26" s="142"/>
      <c r="I26" s="142"/>
    </row>
    <row r="27" spans="1:11" ht="12.75" customHeight="1">
      <c r="A27" s="142" t="s">
        <v>19</v>
      </c>
      <c r="B27" s="142"/>
      <c r="C27" s="142"/>
      <c r="D27" s="142"/>
      <c r="E27" s="142"/>
      <c r="F27" s="142"/>
      <c r="G27" s="142"/>
      <c r="H27" s="142"/>
      <c r="I27" s="142"/>
    </row>
    <row r="28" spans="1:11" ht="12.75" customHeight="1">
      <c r="A28" s="142" t="s">
        <v>20</v>
      </c>
      <c r="B28" s="142"/>
      <c r="C28" s="142"/>
      <c r="D28" s="142"/>
      <c r="E28" s="142"/>
      <c r="F28" s="142"/>
      <c r="G28" s="142"/>
      <c r="H28" s="142"/>
      <c r="I28" s="142"/>
    </row>
    <row r="29" spans="1:11" ht="12.75" customHeight="1">
      <c r="A29" s="142" t="s">
        <v>21</v>
      </c>
      <c r="B29" s="142"/>
      <c r="C29" s="142"/>
      <c r="D29" s="142"/>
      <c r="E29" s="142"/>
      <c r="F29" s="142"/>
      <c r="G29" s="142"/>
      <c r="H29" s="142"/>
      <c r="I29" s="142"/>
    </row>
    <row r="30" spans="1:11" ht="12.75" customHeight="1">
      <c r="A30" s="142" t="s">
        <v>22</v>
      </c>
      <c r="B30" s="142"/>
      <c r="C30" s="142"/>
      <c r="D30" s="142"/>
      <c r="E30" s="142"/>
      <c r="F30" s="142"/>
      <c r="G30" s="142"/>
      <c r="H30" s="142"/>
      <c r="I30" s="142"/>
    </row>
    <row r="31" spans="1:11" ht="12.75" customHeight="1">
      <c r="A31" s="142" t="s">
        <v>23</v>
      </c>
      <c r="B31" s="142"/>
      <c r="C31" s="142"/>
      <c r="D31" s="142"/>
      <c r="E31" s="142"/>
      <c r="F31" s="142"/>
      <c r="G31" s="142"/>
      <c r="H31" s="142"/>
      <c r="I31" s="142"/>
    </row>
    <row r="32" spans="1:11" ht="24.75" customHeight="1">
      <c r="A32" s="143" t="s">
        <v>24</v>
      </c>
      <c r="B32" s="143"/>
      <c r="C32" s="143"/>
      <c r="D32" s="143"/>
      <c r="E32" s="143"/>
      <c r="F32" s="143"/>
      <c r="G32" s="143"/>
      <c r="H32" s="143"/>
      <c r="I32" s="143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r:id="rId1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zoomScaleNormal="100" workbookViewId="0">
      <selection activeCell="H6" sqref="H6"/>
    </sheetView>
  </sheetViews>
  <sheetFormatPr defaultColWidth="9.140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1024" width="9.140625" style="1"/>
  </cols>
  <sheetData>
    <row r="1" spans="1:9" ht="15.75">
      <c r="A1" s="134" t="s">
        <v>0</v>
      </c>
      <c r="B1" s="134"/>
      <c r="C1" s="134"/>
      <c r="D1" s="134"/>
      <c r="E1" s="134"/>
      <c r="F1" s="134"/>
      <c r="G1" s="134"/>
      <c r="H1" s="134"/>
      <c r="I1" s="134"/>
    </row>
    <row r="2" spans="1:9" ht="25.5">
      <c r="A2" s="135" t="s">
        <v>81</v>
      </c>
      <c r="B2" s="2" t="s">
        <v>1</v>
      </c>
      <c r="C2" s="2" t="s">
        <v>2</v>
      </c>
      <c r="D2" s="2" t="s">
        <v>3</v>
      </c>
      <c r="E2" s="3" t="s">
        <v>4</v>
      </c>
      <c r="F2" s="3" t="s">
        <v>5</v>
      </c>
      <c r="G2" s="2" t="s">
        <v>6</v>
      </c>
      <c r="H2" s="4" t="s">
        <v>7</v>
      </c>
      <c r="I2" s="5" t="s">
        <v>8</v>
      </c>
    </row>
    <row r="3" spans="1:9" ht="12.75" customHeight="1">
      <c r="A3" s="135"/>
      <c r="B3" s="136" t="s">
        <v>72</v>
      </c>
      <c r="C3" s="137" t="s">
        <v>33</v>
      </c>
      <c r="D3" s="138">
        <v>155</v>
      </c>
      <c r="E3" s="139">
        <f>IF(C20&lt;=25%,D20,MIN(E20:F20))</f>
        <v>2896.57</v>
      </c>
      <c r="F3" s="139">
        <f>MIN(H3:H17)</f>
        <v>2299.7199999999998</v>
      </c>
      <c r="G3" s="6" t="s">
        <v>34</v>
      </c>
      <c r="H3" s="7">
        <v>3500</v>
      </c>
      <c r="I3" s="8" t="str">
        <f t="shared" ref="I3:I17" si="0">IF(H3="","",(IF($C$20&lt;25%,"N/A",IF(H3&lt;=($D$20+$A$20),H3,"Descartado"))))</f>
        <v>N/A</v>
      </c>
    </row>
    <row r="4" spans="1:9">
      <c r="A4" s="135"/>
      <c r="B4" s="136"/>
      <c r="C4" s="137"/>
      <c r="D4" s="138"/>
      <c r="E4" s="139"/>
      <c r="F4" s="139"/>
      <c r="G4" s="6" t="s">
        <v>35</v>
      </c>
      <c r="H4" s="7">
        <v>2299.7199999999998</v>
      </c>
      <c r="I4" s="8" t="str">
        <f t="shared" si="0"/>
        <v>N/A</v>
      </c>
    </row>
    <row r="5" spans="1:9">
      <c r="A5" s="135"/>
      <c r="B5" s="136"/>
      <c r="C5" s="137"/>
      <c r="D5" s="138"/>
      <c r="E5" s="139"/>
      <c r="F5" s="139"/>
      <c r="G5" s="6" t="s">
        <v>163</v>
      </c>
      <c r="H5" s="7">
        <v>2890</v>
      </c>
      <c r="I5" s="8" t="str">
        <f t="shared" si="0"/>
        <v>N/A</v>
      </c>
    </row>
    <row r="6" spans="1:9">
      <c r="A6" s="135"/>
      <c r="B6" s="136"/>
      <c r="C6" s="137"/>
      <c r="D6" s="138"/>
      <c r="E6" s="139"/>
      <c r="F6" s="139"/>
      <c r="G6" s="6"/>
      <c r="H6" s="7"/>
      <c r="I6" s="8" t="str">
        <f t="shared" si="0"/>
        <v/>
      </c>
    </row>
    <row r="7" spans="1:9">
      <c r="A7" s="135"/>
      <c r="B7" s="136"/>
      <c r="C7" s="137"/>
      <c r="D7" s="138"/>
      <c r="E7" s="139"/>
      <c r="F7" s="139"/>
      <c r="G7" s="6"/>
      <c r="H7" s="7"/>
      <c r="I7" s="8" t="str">
        <f t="shared" si="0"/>
        <v/>
      </c>
    </row>
    <row r="8" spans="1:9">
      <c r="A8" s="135"/>
      <c r="B8" s="136"/>
      <c r="C8" s="137"/>
      <c r="D8" s="138"/>
      <c r="E8" s="139"/>
      <c r="F8" s="139"/>
      <c r="G8" s="6"/>
      <c r="H8" s="7"/>
      <c r="I8" s="8" t="str">
        <f t="shared" si="0"/>
        <v/>
      </c>
    </row>
    <row r="9" spans="1:9">
      <c r="A9" s="135"/>
      <c r="B9" s="136"/>
      <c r="C9" s="137"/>
      <c r="D9" s="138"/>
      <c r="E9" s="139"/>
      <c r="F9" s="139"/>
      <c r="G9" s="6"/>
      <c r="H9" s="7"/>
      <c r="I9" s="8" t="str">
        <f t="shared" si="0"/>
        <v/>
      </c>
    </row>
    <row r="10" spans="1:9">
      <c r="A10" s="135"/>
      <c r="B10" s="136"/>
      <c r="C10" s="137"/>
      <c r="D10" s="138"/>
      <c r="E10" s="139"/>
      <c r="F10" s="139"/>
      <c r="G10" s="6"/>
      <c r="H10" s="7"/>
      <c r="I10" s="8" t="str">
        <f t="shared" si="0"/>
        <v/>
      </c>
    </row>
    <row r="11" spans="1:9">
      <c r="A11" s="135"/>
      <c r="B11" s="136"/>
      <c r="C11" s="137"/>
      <c r="D11" s="138"/>
      <c r="E11" s="139"/>
      <c r="F11" s="139"/>
      <c r="G11" s="6"/>
      <c r="H11" s="7"/>
      <c r="I11" s="8" t="str">
        <f t="shared" si="0"/>
        <v/>
      </c>
    </row>
    <row r="12" spans="1:9">
      <c r="A12" s="135"/>
      <c r="B12" s="136"/>
      <c r="C12" s="137"/>
      <c r="D12" s="138"/>
      <c r="E12" s="139"/>
      <c r="F12" s="139"/>
      <c r="G12" s="6"/>
      <c r="H12" s="7"/>
      <c r="I12" s="8" t="str">
        <f t="shared" si="0"/>
        <v/>
      </c>
    </row>
    <row r="13" spans="1:9">
      <c r="A13" s="135"/>
      <c r="B13" s="136"/>
      <c r="C13" s="137"/>
      <c r="D13" s="138"/>
      <c r="E13" s="139"/>
      <c r="F13" s="139"/>
      <c r="G13" s="6"/>
      <c r="H13" s="7"/>
      <c r="I13" s="8" t="str">
        <f t="shared" si="0"/>
        <v/>
      </c>
    </row>
    <row r="14" spans="1:9">
      <c r="A14" s="135"/>
      <c r="B14" s="136"/>
      <c r="C14" s="137"/>
      <c r="D14" s="138"/>
      <c r="E14" s="139"/>
      <c r="F14" s="139"/>
      <c r="G14" s="6"/>
      <c r="H14" s="7"/>
      <c r="I14" s="8" t="str">
        <f t="shared" si="0"/>
        <v/>
      </c>
    </row>
    <row r="15" spans="1:9">
      <c r="A15" s="135"/>
      <c r="B15" s="136"/>
      <c r="C15" s="137"/>
      <c r="D15" s="138"/>
      <c r="E15" s="139"/>
      <c r="F15" s="139"/>
      <c r="G15" s="6"/>
      <c r="H15" s="7"/>
      <c r="I15" s="8" t="str">
        <f t="shared" si="0"/>
        <v/>
      </c>
    </row>
    <row r="16" spans="1:9">
      <c r="A16" s="135"/>
      <c r="B16" s="136"/>
      <c r="C16" s="137"/>
      <c r="D16" s="138"/>
      <c r="E16" s="139"/>
      <c r="F16" s="139"/>
      <c r="G16" s="6"/>
      <c r="H16" s="7"/>
      <c r="I16" s="8" t="str">
        <f t="shared" si="0"/>
        <v/>
      </c>
    </row>
    <row r="17" spans="1:11">
      <c r="A17" s="135"/>
      <c r="B17" s="136"/>
      <c r="C17" s="137"/>
      <c r="D17" s="138"/>
      <c r="E17" s="139"/>
      <c r="F17" s="139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9</v>
      </c>
      <c r="B19" s="5" t="s">
        <v>10</v>
      </c>
      <c r="C19" s="4" t="s">
        <v>11</v>
      </c>
      <c r="D19" s="16" t="s">
        <v>12</v>
      </c>
      <c r="E19" s="17" t="s">
        <v>13</v>
      </c>
      <c r="F19" s="16" t="s">
        <v>14</v>
      </c>
      <c r="G19" s="140" t="s">
        <v>15</v>
      </c>
      <c r="H19" s="140"/>
      <c r="I19" s="18"/>
    </row>
    <row r="20" spans="1:11">
      <c r="A20" s="19">
        <f>IF(B20&lt;2,"N/A",(STDEV(H3:H17)))</f>
        <v>600.16699853735258</v>
      </c>
      <c r="B20" s="19">
        <f>COUNT(H3:H17)</f>
        <v>3</v>
      </c>
      <c r="C20" s="20">
        <f>IF(B20&lt;2,"N/A",(A20/D20))</f>
        <v>0.20719920407148887</v>
      </c>
      <c r="D20" s="21">
        <f>ROUND(AVERAGE(H3:H17),2)</f>
        <v>2896.57</v>
      </c>
      <c r="E20" s="22" t="str">
        <f>IFERROR(ROUND(IF(B20&lt;2,"N/A",(IF(C20&lt;=25%,"N/A",AVERAGE(I3:I17)))),2),"N/A")</f>
        <v>N/A</v>
      </c>
      <c r="F20" s="22">
        <f>ROUND(MEDIAN(H3:H17),2)</f>
        <v>2890</v>
      </c>
      <c r="G20" s="23" t="str">
        <f>INDEX(G3:G17,MATCH(H20,H3:H17,0))</f>
        <v>CLARO S/A</v>
      </c>
      <c r="H20" s="24">
        <f>MIN(H3:H17)</f>
        <v>2299.7199999999998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141"/>
      <c r="E22" s="141"/>
      <c r="F22" s="30"/>
      <c r="G22" s="31" t="s">
        <v>16</v>
      </c>
      <c r="H22" s="32">
        <f>IF(C20&lt;=25%,D20,MIN(E20:F20))</f>
        <v>2896.57</v>
      </c>
    </row>
    <row r="23" spans="1:11">
      <c r="B23" s="25"/>
      <c r="C23" s="25"/>
      <c r="D23" s="141"/>
      <c r="E23" s="141"/>
      <c r="F23" s="33"/>
      <c r="G23" s="4" t="s">
        <v>17</v>
      </c>
      <c r="H23" s="24">
        <f>ROUND(H22,2)*D3</f>
        <v>448968.35000000003</v>
      </c>
    </row>
    <row r="24" spans="1:11">
      <c r="B24" s="29"/>
      <c r="C24" s="29"/>
      <c r="D24" s="18"/>
      <c r="E24" s="18"/>
    </row>
    <row r="26" spans="1:11" ht="12.75" customHeight="1">
      <c r="A26" s="142" t="s">
        <v>18</v>
      </c>
      <c r="B26" s="142"/>
      <c r="C26" s="142"/>
      <c r="D26" s="142"/>
      <c r="E26" s="142"/>
      <c r="F26" s="142"/>
      <c r="G26" s="142"/>
      <c r="H26" s="142"/>
      <c r="I26" s="142"/>
    </row>
    <row r="27" spans="1:11" ht="12.75" customHeight="1">
      <c r="A27" s="142" t="s">
        <v>19</v>
      </c>
      <c r="B27" s="142"/>
      <c r="C27" s="142"/>
      <c r="D27" s="142"/>
      <c r="E27" s="142"/>
      <c r="F27" s="142"/>
      <c r="G27" s="142"/>
      <c r="H27" s="142"/>
      <c r="I27" s="142"/>
    </row>
    <row r="28" spans="1:11" ht="12.75" customHeight="1">
      <c r="A28" s="142" t="s">
        <v>20</v>
      </c>
      <c r="B28" s="142"/>
      <c r="C28" s="142"/>
      <c r="D28" s="142"/>
      <c r="E28" s="142"/>
      <c r="F28" s="142"/>
      <c r="G28" s="142"/>
      <c r="H28" s="142"/>
      <c r="I28" s="142"/>
    </row>
    <row r="29" spans="1:11" ht="12.75" customHeight="1">
      <c r="A29" s="142" t="s">
        <v>21</v>
      </c>
      <c r="B29" s="142"/>
      <c r="C29" s="142"/>
      <c r="D29" s="142"/>
      <c r="E29" s="142"/>
      <c r="F29" s="142"/>
      <c r="G29" s="142"/>
      <c r="H29" s="142"/>
      <c r="I29" s="142"/>
    </row>
    <row r="30" spans="1:11" ht="12.75" customHeight="1">
      <c r="A30" s="142" t="s">
        <v>22</v>
      </c>
      <c r="B30" s="142"/>
      <c r="C30" s="142"/>
      <c r="D30" s="142"/>
      <c r="E30" s="142"/>
      <c r="F30" s="142"/>
      <c r="G30" s="142"/>
      <c r="H30" s="142"/>
      <c r="I30" s="142"/>
    </row>
    <row r="31" spans="1:11" ht="12.75" customHeight="1">
      <c r="A31" s="142" t="s">
        <v>23</v>
      </c>
      <c r="B31" s="142"/>
      <c r="C31" s="142"/>
      <c r="D31" s="142"/>
      <c r="E31" s="142"/>
      <c r="F31" s="142"/>
      <c r="G31" s="142"/>
      <c r="H31" s="142"/>
      <c r="I31" s="142"/>
    </row>
    <row r="32" spans="1:11" ht="24.75" customHeight="1">
      <c r="A32" s="143" t="s">
        <v>24</v>
      </c>
      <c r="B32" s="143"/>
      <c r="C32" s="143"/>
      <c r="D32" s="143"/>
      <c r="E32" s="143"/>
      <c r="F32" s="143"/>
      <c r="G32" s="143"/>
      <c r="H32" s="143"/>
      <c r="I32" s="143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r:id="rId1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zoomScaleNormal="100" workbookViewId="0">
      <selection activeCell="H6" sqref="H6"/>
    </sheetView>
  </sheetViews>
  <sheetFormatPr defaultColWidth="9.140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1024" width="9.140625" style="1"/>
  </cols>
  <sheetData>
    <row r="1" spans="1:9" ht="15.75">
      <c r="A1" s="134" t="s">
        <v>0</v>
      </c>
      <c r="B1" s="134"/>
      <c r="C1" s="134"/>
      <c r="D1" s="134"/>
      <c r="E1" s="134"/>
      <c r="F1" s="134"/>
      <c r="G1" s="134"/>
      <c r="H1" s="134"/>
      <c r="I1" s="134"/>
    </row>
    <row r="2" spans="1:9" ht="25.5">
      <c r="A2" s="135" t="s">
        <v>81</v>
      </c>
      <c r="B2" s="2" t="s">
        <v>1</v>
      </c>
      <c r="C2" s="2" t="s">
        <v>2</v>
      </c>
      <c r="D2" s="2" t="s">
        <v>3</v>
      </c>
      <c r="E2" s="3" t="s">
        <v>4</v>
      </c>
      <c r="F2" s="3" t="s">
        <v>5</v>
      </c>
      <c r="G2" s="2" t="s">
        <v>6</v>
      </c>
      <c r="H2" s="4" t="s">
        <v>7</v>
      </c>
      <c r="I2" s="5" t="s">
        <v>8</v>
      </c>
    </row>
    <row r="3" spans="1:9" ht="12.75" customHeight="1">
      <c r="A3" s="135"/>
      <c r="B3" s="136" t="s">
        <v>73</v>
      </c>
      <c r="C3" s="137" t="s">
        <v>33</v>
      </c>
      <c r="D3" s="138">
        <v>16</v>
      </c>
      <c r="E3" s="139">
        <f>IF(C20&lt;=25%,D20,MIN(E20:F20))</f>
        <v>2896.57</v>
      </c>
      <c r="F3" s="139">
        <f>MIN(H3:H17)</f>
        <v>2299.7199999999998</v>
      </c>
      <c r="G3" s="6" t="s">
        <v>34</v>
      </c>
      <c r="H3" s="7">
        <v>3500</v>
      </c>
      <c r="I3" s="8" t="str">
        <f t="shared" ref="I3:I17" si="0">IF(H3="","",(IF($C$20&lt;25%,"N/A",IF(H3&lt;=($D$20+$A$20),H3,"Descartado"))))</f>
        <v>N/A</v>
      </c>
    </row>
    <row r="4" spans="1:9">
      <c r="A4" s="135"/>
      <c r="B4" s="136"/>
      <c r="C4" s="137"/>
      <c r="D4" s="138"/>
      <c r="E4" s="139"/>
      <c r="F4" s="139"/>
      <c r="G4" s="6" t="s">
        <v>35</v>
      </c>
      <c r="H4" s="7">
        <v>2299.7199999999998</v>
      </c>
      <c r="I4" s="8" t="str">
        <f t="shared" si="0"/>
        <v>N/A</v>
      </c>
    </row>
    <row r="5" spans="1:9">
      <c r="A5" s="135"/>
      <c r="B5" s="136"/>
      <c r="C5" s="137"/>
      <c r="D5" s="138"/>
      <c r="E5" s="139"/>
      <c r="F5" s="139"/>
      <c r="G5" s="6" t="s">
        <v>163</v>
      </c>
      <c r="H5" s="7">
        <v>2890</v>
      </c>
      <c r="I5" s="8" t="str">
        <f t="shared" si="0"/>
        <v>N/A</v>
      </c>
    </row>
    <row r="6" spans="1:9">
      <c r="A6" s="135"/>
      <c r="B6" s="136"/>
      <c r="C6" s="137"/>
      <c r="D6" s="138"/>
      <c r="E6" s="139"/>
      <c r="F6" s="139"/>
      <c r="G6" s="6"/>
      <c r="H6" s="7"/>
      <c r="I6" s="8" t="str">
        <f t="shared" si="0"/>
        <v/>
      </c>
    </row>
    <row r="7" spans="1:9">
      <c r="A7" s="135"/>
      <c r="B7" s="136"/>
      <c r="C7" s="137"/>
      <c r="D7" s="138"/>
      <c r="E7" s="139"/>
      <c r="F7" s="139"/>
      <c r="G7" s="6"/>
      <c r="H7" s="7"/>
      <c r="I7" s="8" t="str">
        <f t="shared" si="0"/>
        <v/>
      </c>
    </row>
    <row r="8" spans="1:9">
      <c r="A8" s="135"/>
      <c r="B8" s="136"/>
      <c r="C8" s="137"/>
      <c r="D8" s="138"/>
      <c r="E8" s="139"/>
      <c r="F8" s="139"/>
      <c r="G8" s="6"/>
      <c r="H8" s="7"/>
      <c r="I8" s="8" t="str">
        <f t="shared" si="0"/>
        <v/>
      </c>
    </row>
    <row r="9" spans="1:9">
      <c r="A9" s="135"/>
      <c r="B9" s="136"/>
      <c r="C9" s="137"/>
      <c r="D9" s="138"/>
      <c r="E9" s="139"/>
      <c r="F9" s="139"/>
      <c r="G9" s="6"/>
      <c r="H9" s="7"/>
      <c r="I9" s="8" t="str">
        <f t="shared" si="0"/>
        <v/>
      </c>
    </row>
    <row r="10" spans="1:9">
      <c r="A10" s="135"/>
      <c r="B10" s="136"/>
      <c r="C10" s="137"/>
      <c r="D10" s="138"/>
      <c r="E10" s="139"/>
      <c r="F10" s="139"/>
      <c r="G10" s="6"/>
      <c r="H10" s="7"/>
      <c r="I10" s="8" t="str">
        <f t="shared" si="0"/>
        <v/>
      </c>
    </row>
    <row r="11" spans="1:9">
      <c r="A11" s="135"/>
      <c r="B11" s="136"/>
      <c r="C11" s="137"/>
      <c r="D11" s="138"/>
      <c r="E11" s="139"/>
      <c r="F11" s="139"/>
      <c r="G11" s="6"/>
      <c r="H11" s="7"/>
      <c r="I11" s="8" t="str">
        <f t="shared" si="0"/>
        <v/>
      </c>
    </row>
    <row r="12" spans="1:9">
      <c r="A12" s="135"/>
      <c r="B12" s="136"/>
      <c r="C12" s="137"/>
      <c r="D12" s="138"/>
      <c r="E12" s="139"/>
      <c r="F12" s="139"/>
      <c r="G12" s="6"/>
      <c r="H12" s="7"/>
      <c r="I12" s="8" t="str">
        <f t="shared" si="0"/>
        <v/>
      </c>
    </row>
    <row r="13" spans="1:9">
      <c r="A13" s="135"/>
      <c r="B13" s="136"/>
      <c r="C13" s="137"/>
      <c r="D13" s="138"/>
      <c r="E13" s="139"/>
      <c r="F13" s="139"/>
      <c r="G13" s="6"/>
      <c r="H13" s="7"/>
      <c r="I13" s="8" t="str">
        <f t="shared" si="0"/>
        <v/>
      </c>
    </row>
    <row r="14" spans="1:9">
      <c r="A14" s="135"/>
      <c r="B14" s="136"/>
      <c r="C14" s="137"/>
      <c r="D14" s="138"/>
      <c r="E14" s="139"/>
      <c r="F14" s="139"/>
      <c r="G14" s="6"/>
      <c r="H14" s="7"/>
      <c r="I14" s="8" t="str">
        <f t="shared" si="0"/>
        <v/>
      </c>
    </row>
    <row r="15" spans="1:9">
      <c r="A15" s="135"/>
      <c r="B15" s="136"/>
      <c r="C15" s="137"/>
      <c r="D15" s="138"/>
      <c r="E15" s="139"/>
      <c r="F15" s="139"/>
      <c r="G15" s="6"/>
      <c r="H15" s="7"/>
      <c r="I15" s="8" t="str">
        <f t="shared" si="0"/>
        <v/>
      </c>
    </row>
    <row r="16" spans="1:9">
      <c r="A16" s="135"/>
      <c r="B16" s="136"/>
      <c r="C16" s="137"/>
      <c r="D16" s="138"/>
      <c r="E16" s="139"/>
      <c r="F16" s="139"/>
      <c r="G16" s="6"/>
      <c r="H16" s="7"/>
      <c r="I16" s="8" t="str">
        <f t="shared" si="0"/>
        <v/>
      </c>
    </row>
    <row r="17" spans="1:11">
      <c r="A17" s="135"/>
      <c r="B17" s="136"/>
      <c r="C17" s="137"/>
      <c r="D17" s="138"/>
      <c r="E17" s="139"/>
      <c r="F17" s="139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9</v>
      </c>
      <c r="B19" s="5" t="s">
        <v>10</v>
      </c>
      <c r="C19" s="4" t="s">
        <v>11</v>
      </c>
      <c r="D19" s="16" t="s">
        <v>12</v>
      </c>
      <c r="E19" s="17" t="s">
        <v>13</v>
      </c>
      <c r="F19" s="16" t="s">
        <v>14</v>
      </c>
      <c r="G19" s="140" t="s">
        <v>15</v>
      </c>
      <c r="H19" s="140"/>
      <c r="I19" s="18"/>
    </row>
    <row r="20" spans="1:11">
      <c r="A20" s="19">
        <f>IF(B20&lt;2,"N/A",(STDEV(H3:H17)))</f>
        <v>600.16699853735258</v>
      </c>
      <c r="B20" s="19">
        <f>COUNT(H3:H17)</f>
        <v>3</v>
      </c>
      <c r="C20" s="20">
        <f>IF(B20&lt;2,"N/A",(A20/D20))</f>
        <v>0.20719920407148887</v>
      </c>
      <c r="D20" s="21">
        <f>ROUND(AVERAGE(H3:H17),2)</f>
        <v>2896.57</v>
      </c>
      <c r="E20" s="22" t="str">
        <f>IFERROR(ROUND(IF(B20&lt;2,"N/A",(IF(C20&lt;=25%,"N/A",AVERAGE(I3:I17)))),2),"N/A")</f>
        <v>N/A</v>
      </c>
      <c r="F20" s="22">
        <f>ROUND(MEDIAN(H3:H17),2)</f>
        <v>2890</v>
      </c>
      <c r="G20" s="23" t="str">
        <f>INDEX(G3:G17,MATCH(H20,H3:H17,0))</f>
        <v>CLARO S/A</v>
      </c>
      <c r="H20" s="24">
        <f>MIN(H3:H17)</f>
        <v>2299.7199999999998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141"/>
      <c r="E22" s="141"/>
      <c r="F22" s="30"/>
      <c r="G22" s="31" t="s">
        <v>16</v>
      </c>
      <c r="H22" s="32">
        <f>IF(C20&lt;=25%,D20,MIN(E20:F20))</f>
        <v>2896.57</v>
      </c>
    </row>
    <row r="23" spans="1:11">
      <c r="B23" s="25"/>
      <c r="C23" s="25"/>
      <c r="D23" s="141"/>
      <c r="E23" s="141"/>
      <c r="F23" s="33"/>
      <c r="G23" s="4" t="s">
        <v>17</v>
      </c>
      <c r="H23" s="24">
        <f>ROUND(H22,2)*D3</f>
        <v>46345.120000000003</v>
      </c>
    </row>
    <row r="24" spans="1:11">
      <c r="B24" s="29"/>
      <c r="C24" s="29"/>
      <c r="D24" s="18"/>
      <c r="E24" s="18"/>
    </row>
    <row r="26" spans="1:11" ht="12.75" customHeight="1">
      <c r="A26" s="142" t="s">
        <v>18</v>
      </c>
      <c r="B26" s="142"/>
      <c r="C26" s="142"/>
      <c r="D26" s="142"/>
      <c r="E26" s="142"/>
      <c r="F26" s="142"/>
      <c r="G26" s="142"/>
      <c r="H26" s="142"/>
      <c r="I26" s="142"/>
    </row>
    <row r="27" spans="1:11" ht="12.75" customHeight="1">
      <c r="A27" s="142" t="s">
        <v>19</v>
      </c>
      <c r="B27" s="142"/>
      <c r="C27" s="142"/>
      <c r="D27" s="142"/>
      <c r="E27" s="142"/>
      <c r="F27" s="142"/>
      <c r="G27" s="142"/>
      <c r="H27" s="142"/>
      <c r="I27" s="142"/>
    </row>
    <row r="28" spans="1:11" ht="12.75" customHeight="1">
      <c r="A28" s="142" t="s">
        <v>20</v>
      </c>
      <c r="B28" s="142"/>
      <c r="C28" s="142"/>
      <c r="D28" s="142"/>
      <c r="E28" s="142"/>
      <c r="F28" s="142"/>
      <c r="G28" s="142"/>
      <c r="H28" s="142"/>
      <c r="I28" s="142"/>
    </row>
    <row r="29" spans="1:11" ht="12.75" customHeight="1">
      <c r="A29" s="142" t="s">
        <v>21</v>
      </c>
      <c r="B29" s="142"/>
      <c r="C29" s="142"/>
      <c r="D29" s="142"/>
      <c r="E29" s="142"/>
      <c r="F29" s="142"/>
      <c r="G29" s="142"/>
      <c r="H29" s="142"/>
      <c r="I29" s="142"/>
    </row>
    <row r="30" spans="1:11" ht="12.75" customHeight="1">
      <c r="A30" s="142" t="s">
        <v>22</v>
      </c>
      <c r="B30" s="142"/>
      <c r="C30" s="142"/>
      <c r="D30" s="142"/>
      <c r="E30" s="142"/>
      <c r="F30" s="142"/>
      <c r="G30" s="142"/>
      <c r="H30" s="142"/>
      <c r="I30" s="142"/>
    </row>
    <row r="31" spans="1:11" ht="12.75" customHeight="1">
      <c r="A31" s="142" t="s">
        <v>23</v>
      </c>
      <c r="B31" s="142"/>
      <c r="C31" s="142"/>
      <c r="D31" s="142"/>
      <c r="E31" s="142"/>
      <c r="F31" s="142"/>
      <c r="G31" s="142"/>
      <c r="H31" s="142"/>
      <c r="I31" s="142"/>
    </row>
    <row r="32" spans="1:11" ht="24.75" customHeight="1">
      <c r="A32" s="143" t="s">
        <v>24</v>
      </c>
      <c r="B32" s="143"/>
      <c r="C32" s="143"/>
      <c r="D32" s="143"/>
      <c r="E32" s="143"/>
      <c r="F32" s="143"/>
      <c r="G32" s="143"/>
      <c r="H32" s="143"/>
      <c r="I32" s="143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r:id="rId1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zoomScaleNormal="100" workbookViewId="0">
      <selection activeCell="H6" sqref="H6"/>
    </sheetView>
  </sheetViews>
  <sheetFormatPr defaultColWidth="9.140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1024" width="9.140625" style="1"/>
  </cols>
  <sheetData>
    <row r="1" spans="1:9" ht="15.75">
      <c r="A1" s="134" t="s">
        <v>0</v>
      </c>
      <c r="B1" s="134"/>
      <c r="C1" s="134"/>
      <c r="D1" s="134"/>
      <c r="E1" s="134"/>
      <c r="F1" s="134"/>
      <c r="G1" s="134"/>
      <c r="H1" s="134"/>
      <c r="I1" s="134"/>
    </row>
    <row r="2" spans="1:9" ht="25.5">
      <c r="A2" s="135" t="s">
        <v>81</v>
      </c>
      <c r="B2" s="2" t="s">
        <v>1</v>
      </c>
      <c r="C2" s="2" t="s">
        <v>2</v>
      </c>
      <c r="D2" s="2" t="s">
        <v>3</v>
      </c>
      <c r="E2" s="3" t="s">
        <v>4</v>
      </c>
      <c r="F2" s="3" t="s">
        <v>5</v>
      </c>
      <c r="G2" s="2" t="s">
        <v>6</v>
      </c>
      <c r="H2" s="4" t="s">
        <v>7</v>
      </c>
      <c r="I2" s="5" t="s">
        <v>8</v>
      </c>
    </row>
    <row r="3" spans="1:9" ht="12.75" customHeight="1">
      <c r="A3" s="135"/>
      <c r="B3" s="136" t="s">
        <v>74</v>
      </c>
      <c r="C3" s="137" t="s">
        <v>33</v>
      </c>
      <c r="D3" s="138">
        <v>4</v>
      </c>
      <c r="E3" s="139">
        <f>IF(C20&lt;=25%,D20,MIN(E20:F20))</f>
        <v>2896.57</v>
      </c>
      <c r="F3" s="139">
        <f>MIN(H3:H17)</f>
        <v>2299.7199999999998</v>
      </c>
      <c r="G3" s="6" t="s">
        <v>34</v>
      </c>
      <c r="H3" s="7">
        <v>3500</v>
      </c>
      <c r="I3" s="8" t="str">
        <f t="shared" ref="I3:I17" si="0">IF(H3="","",(IF($C$20&lt;25%,"N/A",IF(H3&lt;=($D$20+$A$20),H3,"Descartado"))))</f>
        <v>N/A</v>
      </c>
    </row>
    <row r="4" spans="1:9">
      <c r="A4" s="135"/>
      <c r="B4" s="136"/>
      <c r="C4" s="137"/>
      <c r="D4" s="138"/>
      <c r="E4" s="139"/>
      <c r="F4" s="139"/>
      <c r="G4" s="6" t="s">
        <v>35</v>
      </c>
      <c r="H4" s="7">
        <v>2299.7199999999998</v>
      </c>
      <c r="I4" s="8" t="str">
        <f t="shared" si="0"/>
        <v>N/A</v>
      </c>
    </row>
    <row r="5" spans="1:9">
      <c r="A5" s="135"/>
      <c r="B5" s="136"/>
      <c r="C5" s="137"/>
      <c r="D5" s="138"/>
      <c r="E5" s="139"/>
      <c r="F5" s="139"/>
      <c r="G5" s="6" t="s">
        <v>163</v>
      </c>
      <c r="H5" s="7">
        <v>2890</v>
      </c>
      <c r="I5" s="8" t="str">
        <f t="shared" si="0"/>
        <v>N/A</v>
      </c>
    </row>
    <row r="6" spans="1:9">
      <c r="A6" s="135"/>
      <c r="B6" s="136"/>
      <c r="C6" s="137"/>
      <c r="D6" s="138"/>
      <c r="E6" s="139"/>
      <c r="F6" s="139"/>
      <c r="G6" s="6"/>
      <c r="H6" s="7"/>
      <c r="I6" s="8" t="str">
        <f t="shared" si="0"/>
        <v/>
      </c>
    </row>
    <row r="7" spans="1:9">
      <c r="A7" s="135"/>
      <c r="B7" s="136"/>
      <c r="C7" s="137"/>
      <c r="D7" s="138"/>
      <c r="E7" s="139"/>
      <c r="F7" s="139"/>
      <c r="G7" s="6"/>
      <c r="H7" s="7"/>
      <c r="I7" s="8" t="str">
        <f t="shared" si="0"/>
        <v/>
      </c>
    </row>
    <row r="8" spans="1:9">
      <c r="A8" s="135"/>
      <c r="B8" s="136"/>
      <c r="C8" s="137"/>
      <c r="D8" s="138"/>
      <c r="E8" s="139"/>
      <c r="F8" s="139"/>
      <c r="G8" s="6"/>
      <c r="H8" s="7"/>
      <c r="I8" s="8" t="str">
        <f t="shared" si="0"/>
        <v/>
      </c>
    </row>
    <row r="9" spans="1:9">
      <c r="A9" s="135"/>
      <c r="B9" s="136"/>
      <c r="C9" s="137"/>
      <c r="D9" s="138"/>
      <c r="E9" s="139"/>
      <c r="F9" s="139"/>
      <c r="G9" s="6"/>
      <c r="H9" s="7"/>
      <c r="I9" s="8" t="str">
        <f t="shared" si="0"/>
        <v/>
      </c>
    </row>
    <row r="10" spans="1:9">
      <c r="A10" s="135"/>
      <c r="B10" s="136"/>
      <c r="C10" s="137"/>
      <c r="D10" s="138"/>
      <c r="E10" s="139"/>
      <c r="F10" s="139"/>
      <c r="G10" s="6"/>
      <c r="H10" s="7"/>
      <c r="I10" s="8" t="str">
        <f t="shared" si="0"/>
        <v/>
      </c>
    </row>
    <row r="11" spans="1:9">
      <c r="A11" s="135"/>
      <c r="B11" s="136"/>
      <c r="C11" s="137"/>
      <c r="D11" s="138"/>
      <c r="E11" s="139"/>
      <c r="F11" s="139"/>
      <c r="G11" s="6"/>
      <c r="H11" s="7"/>
      <c r="I11" s="8" t="str">
        <f t="shared" si="0"/>
        <v/>
      </c>
    </row>
    <row r="12" spans="1:9">
      <c r="A12" s="135"/>
      <c r="B12" s="136"/>
      <c r="C12" s="137"/>
      <c r="D12" s="138"/>
      <c r="E12" s="139"/>
      <c r="F12" s="139"/>
      <c r="G12" s="6"/>
      <c r="H12" s="7"/>
      <c r="I12" s="8" t="str">
        <f t="shared" si="0"/>
        <v/>
      </c>
    </row>
    <row r="13" spans="1:9">
      <c r="A13" s="135"/>
      <c r="B13" s="136"/>
      <c r="C13" s="137"/>
      <c r="D13" s="138"/>
      <c r="E13" s="139"/>
      <c r="F13" s="139"/>
      <c r="G13" s="6"/>
      <c r="H13" s="7"/>
      <c r="I13" s="8" t="str">
        <f t="shared" si="0"/>
        <v/>
      </c>
    </row>
    <row r="14" spans="1:9">
      <c r="A14" s="135"/>
      <c r="B14" s="136"/>
      <c r="C14" s="137"/>
      <c r="D14" s="138"/>
      <c r="E14" s="139"/>
      <c r="F14" s="139"/>
      <c r="G14" s="6"/>
      <c r="H14" s="7"/>
      <c r="I14" s="8" t="str">
        <f t="shared" si="0"/>
        <v/>
      </c>
    </row>
    <row r="15" spans="1:9">
      <c r="A15" s="135"/>
      <c r="B15" s="136"/>
      <c r="C15" s="137"/>
      <c r="D15" s="138"/>
      <c r="E15" s="139"/>
      <c r="F15" s="139"/>
      <c r="G15" s="6"/>
      <c r="H15" s="7"/>
      <c r="I15" s="8" t="str">
        <f t="shared" si="0"/>
        <v/>
      </c>
    </row>
    <row r="16" spans="1:9">
      <c r="A16" s="135"/>
      <c r="B16" s="136"/>
      <c r="C16" s="137"/>
      <c r="D16" s="138"/>
      <c r="E16" s="139"/>
      <c r="F16" s="139"/>
      <c r="G16" s="6"/>
      <c r="H16" s="7"/>
      <c r="I16" s="8" t="str">
        <f t="shared" si="0"/>
        <v/>
      </c>
    </row>
    <row r="17" spans="1:11">
      <c r="A17" s="135"/>
      <c r="B17" s="136"/>
      <c r="C17" s="137"/>
      <c r="D17" s="138"/>
      <c r="E17" s="139"/>
      <c r="F17" s="139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9</v>
      </c>
      <c r="B19" s="5" t="s">
        <v>10</v>
      </c>
      <c r="C19" s="4" t="s">
        <v>11</v>
      </c>
      <c r="D19" s="16" t="s">
        <v>12</v>
      </c>
      <c r="E19" s="17" t="s">
        <v>13</v>
      </c>
      <c r="F19" s="16" t="s">
        <v>14</v>
      </c>
      <c r="G19" s="140" t="s">
        <v>15</v>
      </c>
      <c r="H19" s="140"/>
      <c r="I19" s="18"/>
    </row>
    <row r="20" spans="1:11">
      <c r="A20" s="19">
        <f>IF(B20&lt;2,"N/A",(STDEV(H3:H17)))</f>
        <v>600.16699853735258</v>
      </c>
      <c r="B20" s="19">
        <f>COUNT(H3:H17)</f>
        <v>3</v>
      </c>
      <c r="C20" s="20">
        <f>IF(B20&lt;2,"N/A",(A20/D20))</f>
        <v>0.20719920407148887</v>
      </c>
      <c r="D20" s="21">
        <f>ROUND(AVERAGE(H3:H17),2)</f>
        <v>2896.57</v>
      </c>
      <c r="E20" s="22" t="str">
        <f>IFERROR(ROUND(IF(B20&lt;2,"N/A",(IF(C20&lt;=25%,"N/A",AVERAGE(I3:I17)))),2),"N/A")</f>
        <v>N/A</v>
      </c>
      <c r="F20" s="22">
        <f>ROUND(MEDIAN(H3:H17),2)</f>
        <v>2890</v>
      </c>
      <c r="G20" s="23" t="str">
        <f>INDEX(G3:G17,MATCH(H20,H3:H17,0))</f>
        <v>CLARO S/A</v>
      </c>
      <c r="H20" s="24">
        <f>MIN(H3:H17)</f>
        <v>2299.7199999999998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141"/>
      <c r="E22" s="141"/>
      <c r="F22" s="30"/>
      <c r="G22" s="31" t="s">
        <v>16</v>
      </c>
      <c r="H22" s="32">
        <f>IF(C20&lt;=25%,D20,MIN(E20:F20))</f>
        <v>2896.57</v>
      </c>
    </row>
    <row r="23" spans="1:11">
      <c r="B23" s="25"/>
      <c r="C23" s="25"/>
      <c r="D23" s="141"/>
      <c r="E23" s="141"/>
      <c r="F23" s="33"/>
      <c r="G23" s="4" t="s">
        <v>17</v>
      </c>
      <c r="H23" s="24">
        <f>ROUND(H22,2)*D3</f>
        <v>11586.28</v>
      </c>
    </row>
    <row r="24" spans="1:11">
      <c r="B24" s="29"/>
      <c r="C24" s="29"/>
      <c r="D24" s="18"/>
      <c r="E24" s="18"/>
    </row>
    <row r="26" spans="1:11" ht="12.75" customHeight="1">
      <c r="A26" s="142" t="s">
        <v>18</v>
      </c>
      <c r="B26" s="142"/>
      <c r="C26" s="142"/>
      <c r="D26" s="142"/>
      <c r="E26" s="142"/>
      <c r="F26" s="142"/>
      <c r="G26" s="142"/>
      <c r="H26" s="142"/>
      <c r="I26" s="142"/>
    </row>
    <row r="27" spans="1:11" ht="12.75" customHeight="1">
      <c r="A27" s="142" t="s">
        <v>19</v>
      </c>
      <c r="B27" s="142"/>
      <c r="C27" s="142"/>
      <c r="D27" s="142"/>
      <c r="E27" s="142"/>
      <c r="F27" s="142"/>
      <c r="G27" s="142"/>
      <c r="H27" s="142"/>
      <c r="I27" s="142"/>
    </row>
    <row r="28" spans="1:11" ht="12.75" customHeight="1">
      <c r="A28" s="142" t="s">
        <v>20</v>
      </c>
      <c r="B28" s="142"/>
      <c r="C28" s="142"/>
      <c r="D28" s="142"/>
      <c r="E28" s="142"/>
      <c r="F28" s="142"/>
      <c r="G28" s="142"/>
      <c r="H28" s="142"/>
      <c r="I28" s="142"/>
    </row>
    <row r="29" spans="1:11" ht="12.75" customHeight="1">
      <c r="A29" s="142" t="s">
        <v>21</v>
      </c>
      <c r="B29" s="142"/>
      <c r="C29" s="142"/>
      <c r="D29" s="142"/>
      <c r="E29" s="142"/>
      <c r="F29" s="142"/>
      <c r="G29" s="142"/>
      <c r="H29" s="142"/>
      <c r="I29" s="142"/>
    </row>
    <row r="30" spans="1:11" ht="12.75" customHeight="1">
      <c r="A30" s="142" t="s">
        <v>22</v>
      </c>
      <c r="B30" s="142"/>
      <c r="C30" s="142"/>
      <c r="D30" s="142"/>
      <c r="E30" s="142"/>
      <c r="F30" s="142"/>
      <c r="G30" s="142"/>
      <c r="H30" s="142"/>
      <c r="I30" s="142"/>
    </row>
    <row r="31" spans="1:11" ht="12.75" customHeight="1">
      <c r="A31" s="142" t="s">
        <v>23</v>
      </c>
      <c r="B31" s="142"/>
      <c r="C31" s="142"/>
      <c r="D31" s="142"/>
      <c r="E31" s="142"/>
      <c r="F31" s="142"/>
      <c r="G31" s="142"/>
      <c r="H31" s="142"/>
      <c r="I31" s="142"/>
    </row>
    <row r="32" spans="1:11" ht="24.75" customHeight="1">
      <c r="A32" s="143" t="s">
        <v>24</v>
      </c>
      <c r="B32" s="143"/>
      <c r="C32" s="143"/>
      <c r="D32" s="143"/>
      <c r="E32" s="143"/>
      <c r="F32" s="143"/>
      <c r="G32" s="143"/>
      <c r="H32" s="143"/>
      <c r="I32" s="143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zoomScaleNormal="100" workbookViewId="0">
      <selection activeCell="H6" sqref="H6"/>
    </sheetView>
  </sheetViews>
  <sheetFormatPr defaultColWidth="9.140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1024" width="9.140625" style="1"/>
  </cols>
  <sheetData>
    <row r="1" spans="1:9" ht="15.75">
      <c r="A1" s="134" t="s">
        <v>0</v>
      </c>
      <c r="B1" s="134"/>
      <c r="C1" s="134"/>
      <c r="D1" s="134"/>
      <c r="E1" s="134"/>
      <c r="F1" s="134"/>
      <c r="G1" s="134"/>
      <c r="H1" s="134"/>
      <c r="I1" s="134"/>
    </row>
    <row r="2" spans="1:9" ht="25.5">
      <c r="A2" s="135" t="s">
        <v>65</v>
      </c>
      <c r="B2" s="2" t="s">
        <v>1</v>
      </c>
      <c r="C2" s="2" t="s">
        <v>2</v>
      </c>
      <c r="D2" s="2" t="s">
        <v>3</v>
      </c>
      <c r="E2" s="3" t="s">
        <v>4</v>
      </c>
      <c r="F2" s="3" t="s">
        <v>5</v>
      </c>
      <c r="G2" s="2" t="s">
        <v>6</v>
      </c>
      <c r="H2" s="4" t="s">
        <v>7</v>
      </c>
      <c r="I2" s="5" t="s">
        <v>8</v>
      </c>
    </row>
    <row r="3" spans="1:9" ht="12.75" customHeight="1">
      <c r="A3" s="135"/>
      <c r="B3" s="136" t="s">
        <v>38</v>
      </c>
      <c r="C3" s="137" t="s">
        <v>33</v>
      </c>
      <c r="D3" s="138">
        <v>4</v>
      </c>
      <c r="E3" s="139">
        <f>IF(C20&lt;=25%,D20,MIN(E20:F20))</f>
        <v>1898.16</v>
      </c>
      <c r="F3" s="139">
        <f>MIN(H3:H17)</f>
        <v>1646.32</v>
      </c>
      <c r="G3" s="6" t="s">
        <v>34</v>
      </c>
      <c r="H3" s="7">
        <v>1646.32</v>
      </c>
      <c r="I3" s="8">
        <f t="shared" ref="I3:I17" si="0">IF(H3="","",(IF($C$20&lt;25%,"N/A",IF(H3&lt;=($D$20+$A$20),H3,"Descartado"))))</f>
        <v>1646.32</v>
      </c>
    </row>
    <row r="4" spans="1:9">
      <c r="A4" s="135"/>
      <c r="B4" s="136"/>
      <c r="C4" s="137"/>
      <c r="D4" s="138"/>
      <c r="E4" s="139"/>
      <c r="F4" s="139"/>
      <c r="G4" s="6" t="s">
        <v>35</v>
      </c>
      <c r="H4" s="7">
        <v>5250.4</v>
      </c>
      <c r="I4" s="8" t="str">
        <f t="shared" si="0"/>
        <v>Descartado</v>
      </c>
    </row>
    <row r="5" spans="1:9">
      <c r="A5" s="135"/>
      <c r="B5" s="136"/>
      <c r="C5" s="137"/>
      <c r="D5" s="138"/>
      <c r="E5" s="139"/>
      <c r="F5" s="139"/>
      <c r="G5" s="6" t="s">
        <v>163</v>
      </c>
      <c r="H5" s="7">
        <v>2150</v>
      </c>
      <c r="I5" s="8">
        <f t="shared" si="0"/>
        <v>2150</v>
      </c>
    </row>
    <row r="6" spans="1:9">
      <c r="A6" s="135"/>
      <c r="B6" s="136"/>
      <c r="C6" s="137"/>
      <c r="D6" s="138"/>
      <c r="E6" s="139"/>
      <c r="F6" s="139"/>
      <c r="G6" s="6"/>
      <c r="H6" s="7"/>
      <c r="I6" s="8" t="str">
        <f t="shared" si="0"/>
        <v/>
      </c>
    </row>
    <row r="7" spans="1:9">
      <c r="A7" s="135"/>
      <c r="B7" s="136"/>
      <c r="C7" s="137"/>
      <c r="D7" s="138"/>
      <c r="E7" s="139"/>
      <c r="F7" s="139"/>
      <c r="G7" s="6"/>
      <c r="H7" s="7"/>
      <c r="I7" s="8" t="str">
        <f t="shared" si="0"/>
        <v/>
      </c>
    </row>
    <row r="8" spans="1:9">
      <c r="A8" s="135"/>
      <c r="B8" s="136"/>
      <c r="C8" s="137"/>
      <c r="D8" s="138"/>
      <c r="E8" s="139"/>
      <c r="F8" s="139"/>
      <c r="G8" s="6"/>
      <c r="H8" s="7"/>
      <c r="I8" s="8" t="str">
        <f t="shared" si="0"/>
        <v/>
      </c>
    </row>
    <row r="9" spans="1:9">
      <c r="A9" s="135"/>
      <c r="B9" s="136"/>
      <c r="C9" s="137"/>
      <c r="D9" s="138"/>
      <c r="E9" s="139"/>
      <c r="F9" s="139"/>
      <c r="G9" s="6"/>
      <c r="H9" s="7"/>
      <c r="I9" s="8" t="str">
        <f t="shared" si="0"/>
        <v/>
      </c>
    </row>
    <row r="10" spans="1:9">
      <c r="A10" s="135"/>
      <c r="B10" s="136"/>
      <c r="C10" s="137"/>
      <c r="D10" s="138"/>
      <c r="E10" s="139"/>
      <c r="F10" s="139"/>
      <c r="G10" s="6"/>
      <c r="H10" s="7"/>
      <c r="I10" s="8" t="str">
        <f t="shared" si="0"/>
        <v/>
      </c>
    </row>
    <row r="11" spans="1:9">
      <c r="A11" s="135"/>
      <c r="B11" s="136"/>
      <c r="C11" s="137"/>
      <c r="D11" s="138"/>
      <c r="E11" s="139"/>
      <c r="F11" s="139"/>
      <c r="G11" s="6"/>
      <c r="H11" s="7"/>
      <c r="I11" s="8" t="str">
        <f t="shared" si="0"/>
        <v/>
      </c>
    </row>
    <row r="12" spans="1:9">
      <c r="A12" s="135"/>
      <c r="B12" s="136"/>
      <c r="C12" s="137"/>
      <c r="D12" s="138"/>
      <c r="E12" s="139"/>
      <c r="F12" s="139"/>
      <c r="G12" s="6"/>
      <c r="H12" s="7"/>
      <c r="I12" s="8" t="str">
        <f t="shared" si="0"/>
        <v/>
      </c>
    </row>
    <row r="13" spans="1:9">
      <c r="A13" s="135"/>
      <c r="B13" s="136"/>
      <c r="C13" s="137"/>
      <c r="D13" s="138"/>
      <c r="E13" s="139"/>
      <c r="F13" s="139"/>
      <c r="G13" s="6"/>
      <c r="H13" s="7"/>
      <c r="I13" s="8" t="str">
        <f t="shared" si="0"/>
        <v/>
      </c>
    </row>
    <row r="14" spans="1:9">
      <c r="A14" s="135"/>
      <c r="B14" s="136"/>
      <c r="C14" s="137"/>
      <c r="D14" s="138"/>
      <c r="E14" s="139"/>
      <c r="F14" s="139"/>
      <c r="G14" s="6"/>
      <c r="H14" s="7"/>
      <c r="I14" s="8" t="str">
        <f t="shared" si="0"/>
        <v/>
      </c>
    </row>
    <row r="15" spans="1:9">
      <c r="A15" s="135"/>
      <c r="B15" s="136"/>
      <c r="C15" s="137"/>
      <c r="D15" s="138"/>
      <c r="E15" s="139"/>
      <c r="F15" s="139"/>
      <c r="G15" s="6"/>
      <c r="H15" s="7"/>
      <c r="I15" s="8" t="str">
        <f t="shared" si="0"/>
        <v/>
      </c>
    </row>
    <row r="16" spans="1:9">
      <c r="A16" s="135"/>
      <c r="B16" s="136"/>
      <c r="C16" s="137"/>
      <c r="D16" s="138"/>
      <c r="E16" s="139"/>
      <c r="F16" s="139"/>
      <c r="G16" s="6"/>
      <c r="H16" s="7"/>
      <c r="I16" s="8" t="str">
        <f t="shared" si="0"/>
        <v/>
      </c>
    </row>
    <row r="17" spans="1:11">
      <c r="A17" s="135"/>
      <c r="B17" s="136"/>
      <c r="C17" s="137"/>
      <c r="D17" s="138"/>
      <c r="E17" s="139"/>
      <c r="F17" s="139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9</v>
      </c>
      <c r="B19" s="5" t="s">
        <v>10</v>
      </c>
      <c r="C19" s="4" t="s">
        <v>11</v>
      </c>
      <c r="D19" s="16" t="s">
        <v>12</v>
      </c>
      <c r="E19" s="17" t="s">
        <v>13</v>
      </c>
      <c r="F19" s="16" t="s">
        <v>14</v>
      </c>
      <c r="G19" s="140" t="s">
        <v>15</v>
      </c>
      <c r="H19" s="140"/>
      <c r="I19" s="18"/>
    </row>
    <row r="20" spans="1:11">
      <c r="A20" s="19">
        <f>IF(B20&lt;2,"N/A",(STDEV(H3:H17)))</f>
        <v>1951.7328347223483</v>
      </c>
      <c r="B20" s="19">
        <f>COUNT(H3:H17)</f>
        <v>3</v>
      </c>
      <c r="C20" s="20">
        <f>IF(B20&lt;2,"N/A",(A20/D20))</f>
        <v>0.64721854731355866</v>
      </c>
      <c r="D20" s="21">
        <f>ROUND(AVERAGE(H3:H17),2)</f>
        <v>3015.57</v>
      </c>
      <c r="E20" s="22">
        <f>IFERROR(ROUND(IF(B20&lt;2,"N/A",(IF(C20&lt;=25%,"N/A",AVERAGE(I3:I17)))),2),"N/A")</f>
        <v>1898.16</v>
      </c>
      <c r="F20" s="22">
        <f>ROUND(MEDIAN(H3:H17),2)</f>
        <v>2150</v>
      </c>
      <c r="G20" s="23" t="str">
        <f>INDEX(G3:G17,MATCH(H20,H3:H17,0))</f>
        <v>OI S/A</v>
      </c>
      <c r="H20" s="24">
        <f>MIN(H3:H17)</f>
        <v>1646.32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141"/>
      <c r="E22" s="141"/>
      <c r="F22" s="30"/>
      <c r="G22" s="31" t="s">
        <v>16</v>
      </c>
      <c r="H22" s="32">
        <f>IF(C20&lt;=25%,D20,MIN(E20:F20))</f>
        <v>1898.16</v>
      </c>
    </row>
    <row r="23" spans="1:11">
      <c r="B23" s="25"/>
      <c r="C23" s="25"/>
      <c r="D23" s="141"/>
      <c r="E23" s="141"/>
      <c r="F23" s="33"/>
      <c r="G23" s="4" t="s">
        <v>17</v>
      </c>
      <c r="H23" s="24">
        <f>ROUND(H22,2)*D3</f>
        <v>7592.64</v>
      </c>
    </row>
    <row r="24" spans="1:11">
      <c r="B24" s="29"/>
      <c r="C24" s="29"/>
      <c r="D24" s="18"/>
      <c r="E24" s="18"/>
    </row>
    <row r="26" spans="1:11" ht="12.75" customHeight="1">
      <c r="A26" s="142" t="s">
        <v>18</v>
      </c>
      <c r="B26" s="142"/>
      <c r="C26" s="142"/>
      <c r="D26" s="142"/>
      <c r="E26" s="142"/>
      <c r="F26" s="142"/>
      <c r="G26" s="142"/>
      <c r="H26" s="142"/>
      <c r="I26" s="142"/>
    </row>
    <row r="27" spans="1:11" ht="12.75" customHeight="1">
      <c r="A27" s="142" t="s">
        <v>19</v>
      </c>
      <c r="B27" s="142"/>
      <c r="C27" s="142"/>
      <c r="D27" s="142"/>
      <c r="E27" s="142"/>
      <c r="F27" s="142"/>
      <c r="G27" s="142"/>
      <c r="H27" s="142"/>
      <c r="I27" s="142"/>
    </row>
    <row r="28" spans="1:11" ht="12.75" customHeight="1">
      <c r="A28" s="142" t="s">
        <v>20</v>
      </c>
      <c r="B28" s="142"/>
      <c r="C28" s="142"/>
      <c r="D28" s="142"/>
      <c r="E28" s="142"/>
      <c r="F28" s="142"/>
      <c r="G28" s="142"/>
      <c r="H28" s="142"/>
      <c r="I28" s="142"/>
    </row>
    <row r="29" spans="1:11" ht="12.75" customHeight="1">
      <c r="A29" s="142" t="s">
        <v>21</v>
      </c>
      <c r="B29" s="142"/>
      <c r="C29" s="142"/>
      <c r="D29" s="142"/>
      <c r="E29" s="142"/>
      <c r="F29" s="142"/>
      <c r="G29" s="142"/>
      <c r="H29" s="142"/>
      <c r="I29" s="142"/>
    </row>
    <row r="30" spans="1:11" ht="12.75" customHeight="1">
      <c r="A30" s="142" t="s">
        <v>22</v>
      </c>
      <c r="B30" s="142"/>
      <c r="C30" s="142"/>
      <c r="D30" s="142"/>
      <c r="E30" s="142"/>
      <c r="F30" s="142"/>
      <c r="G30" s="142"/>
      <c r="H30" s="142"/>
      <c r="I30" s="142"/>
    </row>
    <row r="31" spans="1:11" ht="12.75" customHeight="1">
      <c r="A31" s="142" t="s">
        <v>23</v>
      </c>
      <c r="B31" s="142"/>
      <c r="C31" s="142"/>
      <c r="D31" s="142"/>
      <c r="E31" s="142"/>
      <c r="F31" s="142"/>
      <c r="G31" s="142"/>
      <c r="H31" s="142"/>
      <c r="I31" s="142"/>
    </row>
    <row r="32" spans="1:11" ht="24.75" customHeight="1">
      <c r="A32" s="143" t="s">
        <v>24</v>
      </c>
      <c r="B32" s="143"/>
      <c r="C32" s="143"/>
      <c r="D32" s="143"/>
      <c r="E32" s="143"/>
      <c r="F32" s="143"/>
      <c r="G32" s="143"/>
      <c r="H32" s="143"/>
      <c r="I32" s="143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r:id="rId1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zoomScaleNormal="100" workbookViewId="0">
      <selection activeCell="H6" sqref="H6"/>
    </sheetView>
  </sheetViews>
  <sheetFormatPr defaultColWidth="9.140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1024" width="9.140625" style="1"/>
  </cols>
  <sheetData>
    <row r="1" spans="1:9" ht="15.75">
      <c r="A1" s="134" t="s">
        <v>0</v>
      </c>
      <c r="B1" s="134"/>
      <c r="C1" s="134"/>
      <c r="D1" s="134"/>
      <c r="E1" s="134"/>
      <c r="F1" s="134"/>
      <c r="G1" s="134"/>
      <c r="H1" s="134"/>
      <c r="I1" s="134"/>
    </row>
    <row r="2" spans="1:9" ht="25.5">
      <c r="A2" s="135" t="s">
        <v>81</v>
      </c>
      <c r="B2" s="2" t="s">
        <v>1</v>
      </c>
      <c r="C2" s="2" t="s">
        <v>2</v>
      </c>
      <c r="D2" s="2" t="s">
        <v>3</v>
      </c>
      <c r="E2" s="3" t="s">
        <v>4</v>
      </c>
      <c r="F2" s="3" t="s">
        <v>5</v>
      </c>
      <c r="G2" s="2" t="s">
        <v>6</v>
      </c>
      <c r="H2" s="4" t="s">
        <v>7</v>
      </c>
      <c r="I2" s="5" t="s">
        <v>8</v>
      </c>
    </row>
    <row r="3" spans="1:9" ht="12.75" customHeight="1">
      <c r="A3" s="135"/>
      <c r="B3" s="136" t="s">
        <v>75</v>
      </c>
      <c r="C3" s="137" t="s">
        <v>33</v>
      </c>
      <c r="D3" s="138">
        <v>10</v>
      </c>
      <c r="E3" s="139">
        <f>IF(C20&lt;=25%,D20,MIN(E20:F20))</f>
        <v>2896.57</v>
      </c>
      <c r="F3" s="139">
        <f>MIN(H3:H17)</f>
        <v>2299.7199999999998</v>
      </c>
      <c r="G3" s="6" t="s">
        <v>34</v>
      </c>
      <c r="H3" s="7">
        <v>3500</v>
      </c>
      <c r="I3" s="8" t="str">
        <f t="shared" ref="I3:I17" si="0">IF(H3="","",(IF($C$20&lt;25%,"N/A",IF(H3&lt;=($D$20+$A$20),H3,"Descartado"))))</f>
        <v>N/A</v>
      </c>
    </row>
    <row r="4" spans="1:9">
      <c r="A4" s="135"/>
      <c r="B4" s="136"/>
      <c r="C4" s="137"/>
      <c r="D4" s="138"/>
      <c r="E4" s="139"/>
      <c r="F4" s="139"/>
      <c r="G4" s="6" t="s">
        <v>35</v>
      </c>
      <c r="H4" s="7">
        <v>2299.7199999999998</v>
      </c>
      <c r="I4" s="8" t="str">
        <f t="shared" si="0"/>
        <v>N/A</v>
      </c>
    </row>
    <row r="5" spans="1:9">
      <c r="A5" s="135"/>
      <c r="B5" s="136"/>
      <c r="C5" s="137"/>
      <c r="D5" s="138"/>
      <c r="E5" s="139"/>
      <c r="F5" s="139"/>
      <c r="G5" s="6" t="s">
        <v>163</v>
      </c>
      <c r="H5" s="7">
        <v>2890</v>
      </c>
      <c r="I5" s="8" t="str">
        <f t="shared" si="0"/>
        <v>N/A</v>
      </c>
    </row>
    <row r="6" spans="1:9">
      <c r="A6" s="135"/>
      <c r="B6" s="136"/>
      <c r="C6" s="137"/>
      <c r="D6" s="138"/>
      <c r="E6" s="139"/>
      <c r="F6" s="139"/>
      <c r="G6" s="6"/>
      <c r="H6" s="7"/>
      <c r="I6" s="8" t="str">
        <f t="shared" si="0"/>
        <v/>
      </c>
    </row>
    <row r="7" spans="1:9">
      <c r="A7" s="135"/>
      <c r="B7" s="136"/>
      <c r="C7" s="137"/>
      <c r="D7" s="138"/>
      <c r="E7" s="139"/>
      <c r="F7" s="139"/>
      <c r="G7" s="6"/>
      <c r="H7" s="7"/>
      <c r="I7" s="8" t="str">
        <f t="shared" si="0"/>
        <v/>
      </c>
    </row>
    <row r="8" spans="1:9">
      <c r="A8" s="135"/>
      <c r="B8" s="136"/>
      <c r="C8" s="137"/>
      <c r="D8" s="138"/>
      <c r="E8" s="139"/>
      <c r="F8" s="139"/>
      <c r="G8" s="6"/>
      <c r="H8" s="7"/>
      <c r="I8" s="8" t="str">
        <f t="shared" si="0"/>
        <v/>
      </c>
    </row>
    <row r="9" spans="1:9">
      <c r="A9" s="135"/>
      <c r="B9" s="136"/>
      <c r="C9" s="137"/>
      <c r="D9" s="138"/>
      <c r="E9" s="139"/>
      <c r="F9" s="139"/>
      <c r="G9" s="6"/>
      <c r="H9" s="7"/>
      <c r="I9" s="8" t="str">
        <f t="shared" si="0"/>
        <v/>
      </c>
    </row>
    <row r="10" spans="1:9">
      <c r="A10" s="135"/>
      <c r="B10" s="136"/>
      <c r="C10" s="137"/>
      <c r="D10" s="138"/>
      <c r="E10" s="139"/>
      <c r="F10" s="139"/>
      <c r="G10" s="6"/>
      <c r="H10" s="7"/>
      <c r="I10" s="8" t="str">
        <f t="shared" si="0"/>
        <v/>
      </c>
    </row>
    <row r="11" spans="1:9">
      <c r="A11" s="135"/>
      <c r="B11" s="136"/>
      <c r="C11" s="137"/>
      <c r="D11" s="138"/>
      <c r="E11" s="139"/>
      <c r="F11" s="139"/>
      <c r="G11" s="6"/>
      <c r="H11" s="7"/>
      <c r="I11" s="8" t="str">
        <f t="shared" si="0"/>
        <v/>
      </c>
    </row>
    <row r="12" spans="1:9">
      <c r="A12" s="135"/>
      <c r="B12" s="136"/>
      <c r="C12" s="137"/>
      <c r="D12" s="138"/>
      <c r="E12" s="139"/>
      <c r="F12" s="139"/>
      <c r="G12" s="6"/>
      <c r="H12" s="7"/>
      <c r="I12" s="8" t="str">
        <f t="shared" si="0"/>
        <v/>
      </c>
    </row>
    <row r="13" spans="1:9">
      <c r="A13" s="135"/>
      <c r="B13" s="136"/>
      <c r="C13" s="137"/>
      <c r="D13" s="138"/>
      <c r="E13" s="139"/>
      <c r="F13" s="139"/>
      <c r="G13" s="6"/>
      <c r="H13" s="7"/>
      <c r="I13" s="8" t="str">
        <f t="shared" si="0"/>
        <v/>
      </c>
    </row>
    <row r="14" spans="1:9">
      <c r="A14" s="135"/>
      <c r="B14" s="136"/>
      <c r="C14" s="137"/>
      <c r="D14" s="138"/>
      <c r="E14" s="139"/>
      <c r="F14" s="139"/>
      <c r="G14" s="6"/>
      <c r="H14" s="7"/>
      <c r="I14" s="8" t="str">
        <f t="shared" si="0"/>
        <v/>
      </c>
    </row>
    <row r="15" spans="1:9">
      <c r="A15" s="135"/>
      <c r="B15" s="136"/>
      <c r="C15" s="137"/>
      <c r="D15" s="138"/>
      <c r="E15" s="139"/>
      <c r="F15" s="139"/>
      <c r="G15" s="6"/>
      <c r="H15" s="7"/>
      <c r="I15" s="8" t="str">
        <f t="shared" si="0"/>
        <v/>
      </c>
    </row>
    <row r="16" spans="1:9">
      <c r="A16" s="135"/>
      <c r="B16" s="136"/>
      <c r="C16" s="137"/>
      <c r="D16" s="138"/>
      <c r="E16" s="139"/>
      <c r="F16" s="139"/>
      <c r="G16" s="6"/>
      <c r="H16" s="7"/>
      <c r="I16" s="8" t="str">
        <f t="shared" si="0"/>
        <v/>
      </c>
    </row>
    <row r="17" spans="1:11">
      <c r="A17" s="135"/>
      <c r="B17" s="136"/>
      <c r="C17" s="137"/>
      <c r="D17" s="138"/>
      <c r="E17" s="139"/>
      <c r="F17" s="139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9</v>
      </c>
      <c r="B19" s="5" t="s">
        <v>10</v>
      </c>
      <c r="C19" s="4" t="s">
        <v>11</v>
      </c>
      <c r="D19" s="16" t="s">
        <v>12</v>
      </c>
      <c r="E19" s="17" t="s">
        <v>13</v>
      </c>
      <c r="F19" s="16" t="s">
        <v>14</v>
      </c>
      <c r="G19" s="140" t="s">
        <v>15</v>
      </c>
      <c r="H19" s="140"/>
      <c r="I19" s="18"/>
    </row>
    <row r="20" spans="1:11">
      <c r="A20" s="19">
        <f>IF(B20&lt;2,"N/A",(STDEV(H3:H17)))</f>
        <v>600.16699853735258</v>
      </c>
      <c r="B20" s="19">
        <f>COUNT(H3:H17)</f>
        <v>3</v>
      </c>
      <c r="C20" s="20">
        <f>IF(B20&lt;2,"N/A",(A20/D20))</f>
        <v>0.20719920407148887</v>
      </c>
      <c r="D20" s="21">
        <f>ROUND(AVERAGE(H3:H17),2)</f>
        <v>2896.57</v>
      </c>
      <c r="E20" s="22" t="str">
        <f>IFERROR(ROUND(IF(B20&lt;2,"N/A",(IF(C20&lt;=25%,"N/A",AVERAGE(I3:I17)))),2),"N/A")</f>
        <v>N/A</v>
      </c>
      <c r="F20" s="22">
        <f>ROUND(MEDIAN(H3:H17),2)</f>
        <v>2890</v>
      </c>
      <c r="G20" s="23" t="str">
        <f>INDEX(G3:G17,MATCH(H20,H3:H17,0))</f>
        <v>CLARO S/A</v>
      </c>
      <c r="H20" s="24">
        <f>MIN(H3:H17)</f>
        <v>2299.7199999999998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141"/>
      <c r="E22" s="141"/>
      <c r="F22" s="30"/>
      <c r="G22" s="31" t="s">
        <v>16</v>
      </c>
      <c r="H22" s="32">
        <f>IF(C20&lt;=25%,D20,MIN(E20:F20))</f>
        <v>2896.57</v>
      </c>
    </row>
    <row r="23" spans="1:11">
      <c r="B23" s="25"/>
      <c r="C23" s="25"/>
      <c r="D23" s="141"/>
      <c r="E23" s="141"/>
      <c r="F23" s="33"/>
      <c r="G23" s="4" t="s">
        <v>17</v>
      </c>
      <c r="H23" s="24">
        <f>ROUND(H22,2)*D3</f>
        <v>28965.7</v>
      </c>
    </row>
    <row r="24" spans="1:11">
      <c r="B24" s="29"/>
      <c r="C24" s="29"/>
      <c r="D24" s="18"/>
      <c r="E24" s="18"/>
    </row>
    <row r="26" spans="1:11" ht="12.75" customHeight="1">
      <c r="A26" s="142" t="s">
        <v>18</v>
      </c>
      <c r="B26" s="142"/>
      <c r="C26" s="142"/>
      <c r="D26" s="142"/>
      <c r="E26" s="142"/>
      <c r="F26" s="142"/>
      <c r="G26" s="142"/>
      <c r="H26" s="142"/>
      <c r="I26" s="142"/>
    </row>
    <row r="27" spans="1:11" ht="12.75" customHeight="1">
      <c r="A27" s="142" t="s">
        <v>19</v>
      </c>
      <c r="B27" s="142"/>
      <c r="C27" s="142"/>
      <c r="D27" s="142"/>
      <c r="E27" s="142"/>
      <c r="F27" s="142"/>
      <c r="G27" s="142"/>
      <c r="H27" s="142"/>
      <c r="I27" s="142"/>
    </row>
    <row r="28" spans="1:11" ht="12.75" customHeight="1">
      <c r="A28" s="142" t="s">
        <v>20</v>
      </c>
      <c r="B28" s="142"/>
      <c r="C28" s="142"/>
      <c r="D28" s="142"/>
      <c r="E28" s="142"/>
      <c r="F28" s="142"/>
      <c r="G28" s="142"/>
      <c r="H28" s="142"/>
      <c r="I28" s="142"/>
    </row>
    <row r="29" spans="1:11" ht="12.75" customHeight="1">
      <c r="A29" s="142" t="s">
        <v>21</v>
      </c>
      <c r="B29" s="142"/>
      <c r="C29" s="142"/>
      <c r="D29" s="142"/>
      <c r="E29" s="142"/>
      <c r="F29" s="142"/>
      <c r="G29" s="142"/>
      <c r="H29" s="142"/>
      <c r="I29" s="142"/>
    </row>
    <row r="30" spans="1:11" ht="12.75" customHeight="1">
      <c r="A30" s="142" t="s">
        <v>22</v>
      </c>
      <c r="B30" s="142"/>
      <c r="C30" s="142"/>
      <c r="D30" s="142"/>
      <c r="E30" s="142"/>
      <c r="F30" s="142"/>
      <c r="G30" s="142"/>
      <c r="H30" s="142"/>
      <c r="I30" s="142"/>
    </row>
    <row r="31" spans="1:11" ht="12.75" customHeight="1">
      <c r="A31" s="142" t="s">
        <v>23</v>
      </c>
      <c r="B31" s="142"/>
      <c r="C31" s="142"/>
      <c r="D31" s="142"/>
      <c r="E31" s="142"/>
      <c r="F31" s="142"/>
      <c r="G31" s="142"/>
      <c r="H31" s="142"/>
      <c r="I31" s="142"/>
    </row>
    <row r="32" spans="1:11" ht="24.75" customHeight="1">
      <c r="A32" s="143" t="s">
        <v>24</v>
      </c>
      <c r="B32" s="143"/>
      <c r="C32" s="143"/>
      <c r="D32" s="143"/>
      <c r="E32" s="143"/>
      <c r="F32" s="143"/>
      <c r="G32" s="143"/>
      <c r="H32" s="143"/>
      <c r="I32" s="143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r:id="rId1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zoomScaleNormal="100" workbookViewId="0">
      <selection activeCell="H6" sqref="H6"/>
    </sheetView>
  </sheetViews>
  <sheetFormatPr defaultColWidth="9.140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1024" width="9.140625" style="1"/>
  </cols>
  <sheetData>
    <row r="1" spans="1:9" ht="15.75">
      <c r="A1" s="134" t="s">
        <v>0</v>
      </c>
      <c r="B1" s="134"/>
      <c r="C1" s="134"/>
      <c r="D1" s="134"/>
      <c r="E1" s="134"/>
      <c r="F1" s="134"/>
      <c r="G1" s="134"/>
      <c r="H1" s="134"/>
      <c r="I1" s="134"/>
    </row>
    <row r="2" spans="1:9" ht="25.5">
      <c r="A2" s="135" t="s">
        <v>81</v>
      </c>
      <c r="B2" s="2" t="s">
        <v>1</v>
      </c>
      <c r="C2" s="2" t="s">
        <v>2</v>
      </c>
      <c r="D2" s="2" t="s">
        <v>3</v>
      </c>
      <c r="E2" s="3" t="s">
        <v>4</v>
      </c>
      <c r="F2" s="3" t="s">
        <v>5</v>
      </c>
      <c r="G2" s="2" t="s">
        <v>6</v>
      </c>
      <c r="H2" s="4" t="s">
        <v>7</v>
      </c>
      <c r="I2" s="5" t="s">
        <v>8</v>
      </c>
    </row>
    <row r="3" spans="1:9" ht="12.75" customHeight="1">
      <c r="A3" s="135"/>
      <c r="B3" s="136" t="s">
        <v>76</v>
      </c>
      <c r="C3" s="137" t="s">
        <v>33</v>
      </c>
      <c r="D3" s="138">
        <v>1</v>
      </c>
      <c r="E3" s="139">
        <f>IF(C20&lt;=25%,D20,MIN(E20:F20))</f>
        <v>2896.57</v>
      </c>
      <c r="F3" s="139">
        <f>MIN(H3:H17)</f>
        <v>2299.7199999999998</v>
      </c>
      <c r="G3" s="6" t="s">
        <v>34</v>
      </c>
      <c r="H3" s="7">
        <v>3500</v>
      </c>
      <c r="I3" s="8" t="str">
        <f t="shared" ref="I3:I17" si="0">IF(H3="","",(IF($C$20&lt;25%,"N/A",IF(H3&lt;=($D$20+$A$20),H3,"Descartado"))))</f>
        <v>N/A</v>
      </c>
    </row>
    <row r="4" spans="1:9">
      <c r="A4" s="135"/>
      <c r="B4" s="136"/>
      <c r="C4" s="137"/>
      <c r="D4" s="138"/>
      <c r="E4" s="139"/>
      <c r="F4" s="139"/>
      <c r="G4" s="6" t="s">
        <v>35</v>
      </c>
      <c r="H4" s="7">
        <v>2299.7199999999998</v>
      </c>
      <c r="I4" s="8" t="str">
        <f t="shared" si="0"/>
        <v>N/A</v>
      </c>
    </row>
    <row r="5" spans="1:9">
      <c r="A5" s="135"/>
      <c r="B5" s="136"/>
      <c r="C5" s="137"/>
      <c r="D5" s="138"/>
      <c r="E5" s="139"/>
      <c r="F5" s="139"/>
      <c r="G5" s="6" t="s">
        <v>163</v>
      </c>
      <c r="H5" s="7">
        <v>2890</v>
      </c>
      <c r="I5" s="8" t="str">
        <f t="shared" si="0"/>
        <v>N/A</v>
      </c>
    </row>
    <row r="6" spans="1:9">
      <c r="A6" s="135"/>
      <c r="B6" s="136"/>
      <c r="C6" s="137"/>
      <c r="D6" s="138"/>
      <c r="E6" s="139"/>
      <c r="F6" s="139"/>
      <c r="G6" s="6"/>
      <c r="H6" s="7"/>
      <c r="I6" s="8" t="str">
        <f t="shared" si="0"/>
        <v/>
      </c>
    </row>
    <row r="7" spans="1:9">
      <c r="A7" s="135"/>
      <c r="B7" s="136"/>
      <c r="C7" s="137"/>
      <c r="D7" s="138"/>
      <c r="E7" s="139"/>
      <c r="F7" s="139"/>
      <c r="G7" s="6"/>
      <c r="H7" s="7"/>
      <c r="I7" s="8" t="str">
        <f t="shared" si="0"/>
        <v/>
      </c>
    </row>
    <row r="8" spans="1:9">
      <c r="A8" s="135"/>
      <c r="B8" s="136"/>
      <c r="C8" s="137"/>
      <c r="D8" s="138"/>
      <c r="E8" s="139"/>
      <c r="F8" s="139"/>
      <c r="G8" s="6"/>
      <c r="H8" s="7"/>
      <c r="I8" s="8" t="str">
        <f t="shared" si="0"/>
        <v/>
      </c>
    </row>
    <row r="9" spans="1:9">
      <c r="A9" s="135"/>
      <c r="B9" s="136"/>
      <c r="C9" s="137"/>
      <c r="D9" s="138"/>
      <c r="E9" s="139"/>
      <c r="F9" s="139"/>
      <c r="G9" s="6"/>
      <c r="H9" s="7"/>
      <c r="I9" s="8" t="str">
        <f t="shared" si="0"/>
        <v/>
      </c>
    </row>
    <row r="10" spans="1:9">
      <c r="A10" s="135"/>
      <c r="B10" s="136"/>
      <c r="C10" s="137"/>
      <c r="D10" s="138"/>
      <c r="E10" s="139"/>
      <c r="F10" s="139"/>
      <c r="G10" s="6"/>
      <c r="H10" s="7"/>
      <c r="I10" s="8" t="str">
        <f t="shared" si="0"/>
        <v/>
      </c>
    </row>
    <row r="11" spans="1:9">
      <c r="A11" s="135"/>
      <c r="B11" s="136"/>
      <c r="C11" s="137"/>
      <c r="D11" s="138"/>
      <c r="E11" s="139"/>
      <c r="F11" s="139"/>
      <c r="G11" s="6"/>
      <c r="H11" s="7"/>
      <c r="I11" s="8" t="str">
        <f t="shared" si="0"/>
        <v/>
      </c>
    </row>
    <row r="12" spans="1:9">
      <c r="A12" s="135"/>
      <c r="B12" s="136"/>
      <c r="C12" s="137"/>
      <c r="D12" s="138"/>
      <c r="E12" s="139"/>
      <c r="F12" s="139"/>
      <c r="G12" s="6"/>
      <c r="H12" s="7"/>
      <c r="I12" s="8" t="str">
        <f t="shared" si="0"/>
        <v/>
      </c>
    </row>
    <row r="13" spans="1:9">
      <c r="A13" s="135"/>
      <c r="B13" s="136"/>
      <c r="C13" s="137"/>
      <c r="D13" s="138"/>
      <c r="E13" s="139"/>
      <c r="F13" s="139"/>
      <c r="G13" s="6"/>
      <c r="H13" s="7"/>
      <c r="I13" s="8" t="str">
        <f t="shared" si="0"/>
        <v/>
      </c>
    </row>
    <row r="14" spans="1:9">
      <c r="A14" s="135"/>
      <c r="B14" s="136"/>
      <c r="C14" s="137"/>
      <c r="D14" s="138"/>
      <c r="E14" s="139"/>
      <c r="F14" s="139"/>
      <c r="G14" s="6"/>
      <c r="H14" s="7"/>
      <c r="I14" s="8" t="str">
        <f t="shared" si="0"/>
        <v/>
      </c>
    </row>
    <row r="15" spans="1:9">
      <c r="A15" s="135"/>
      <c r="B15" s="136"/>
      <c r="C15" s="137"/>
      <c r="D15" s="138"/>
      <c r="E15" s="139"/>
      <c r="F15" s="139"/>
      <c r="G15" s="6"/>
      <c r="H15" s="7"/>
      <c r="I15" s="8" t="str">
        <f t="shared" si="0"/>
        <v/>
      </c>
    </row>
    <row r="16" spans="1:9">
      <c r="A16" s="135"/>
      <c r="B16" s="136"/>
      <c r="C16" s="137"/>
      <c r="D16" s="138"/>
      <c r="E16" s="139"/>
      <c r="F16" s="139"/>
      <c r="G16" s="6"/>
      <c r="H16" s="7"/>
      <c r="I16" s="8" t="str">
        <f t="shared" si="0"/>
        <v/>
      </c>
    </row>
    <row r="17" spans="1:11">
      <c r="A17" s="135"/>
      <c r="B17" s="136"/>
      <c r="C17" s="137"/>
      <c r="D17" s="138"/>
      <c r="E17" s="139"/>
      <c r="F17" s="139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9</v>
      </c>
      <c r="B19" s="5" t="s">
        <v>10</v>
      </c>
      <c r="C19" s="4" t="s">
        <v>11</v>
      </c>
      <c r="D19" s="16" t="s">
        <v>12</v>
      </c>
      <c r="E19" s="17" t="s">
        <v>13</v>
      </c>
      <c r="F19" s="16" t="s">
        <v>14</v>
      </c>
      <c r="G19" s="140" t="s">
        <v>15</v>
      </c>
      <c r="H19" s="140"/>
      <c r="I19" s="18"/>
    </row>
    <row r="20" spans="1:11">
      <c r="A20" s="19">
        <f>IF(B20&lt;2,"N/A",(STDEV(H3:H17)))</f>
        <v>600.16699853735258</v>
      </c>
      <c r="B20" s="19">
        <f>COUNT(H3:H17)</f>
        <v>3</v>
      </c>
      <c r="C20" s="20">
        <f>IF(B20&lt;2,"N/A",(A20/D20))</f>
        <v>0.20719920407148887</v>
      </c>
      <c r="D20" s="21">
        <f>ROUND(AVERAGE(H3:H17),2)</f>
        <v>2896.57</v>
      </c>
      <c r="E20" s="22" t="str">
        <f>IFERROR(ROUND(IF(B20&lt;2,"N/A",(IF(C20&lt;=25%,"N/A",AVERAGE(I3:I17)))),2),"N/A")</f>
        <v>N/A</v>
      </c>
      <c r="F20" s="22">
        <f>ROUND(MEDIAN(H3:H17),2)</f>
        <v>2890</v>
      </c>
      <c r="G20" s="23" t="str">
        <f>INDEX(G3:G17,MATCH(H20,H3:H17,0))</f>
        <v>CLARO S/A</v>
      </c>
      <c r="H20" s="24">
        <f>MIN(H3:H17)</f>
        <v>2299.7199999999998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141"/>
      <c r="E22" s="141"/>
      <c r="F22" s="30"/>
      <c r="G22" s="31" t="s">
        <v>16</v>
      </c>
      <c r="H22" s="32">
        <f>IF(C20&lt;=25%,D20,MIN(E20:F20))</f>
        <v>2896.57</v>
      </c>
    </row>
    <row r="23" spans="1:11">
      <c r="B23" s="25"/>
      <c r="C23" s="25"/>
      <c r="D23" s="141"/>
      <c r="E23" s="141"/>
      <c r="F23" s="33"/>
      <c r="G23" s="4" t="s">
        <v>17</v>
      </c>
      <c r="H23" s="24">
        <f>ROUND(H22,2)*D3</f>
        <v>2896.57</v>
      </c>
    </row>
    <row r="24" spans="1:11">
      <c r="B24" s="29"/>
      <c r="C24" s="29"/>
      <c r="D24" s="18"/>
      <c r="E24" s="18"/>
    </row>
    <row r="26" spans="1:11" ht="12.75" customHeight="1">
      <c r="A26" s="142" t="s">
        <v>18</v>
      </c>
      <c r="B26" s="142"/>
      <c r="C26" s="142"/>
      <c r="D26" s="142"/>
      <c r="E26" s="142"/>
      <c r="F26" s="142"/>
      <c r="G26" s="142"/>
      <c r="H26" s="142"/>
      <c r="I26" s="142"/>
    </row>
    <row r="27" spans="1:11" ht="12.75" customHeight="1">
      <c r="A27" s="142" t="s">
        <v>19</v>
      </c>
      <c r="B27" s="142"/>
      <c r="C27" s="142"/>
      <c r="D27" s="142"/>
      <c r="E27" s="142"/>
      <c r="F27" s="142"/>
      <c r="G27" s="142"/>
      <c r="H27" s="142"/>
      <c r="I27" s="142"/>
    </row>
    <row r="28" spans="1:11" ht="12.75" customHeight="1">
      <c r="A28" s="142" t="s">
        <v>20</v>
      </c>
      <c r="B28" s="142"/>
      <c r="C28" s="142"/>
      <c r="D28" s="142"/>
      <c r="E28" s="142"/>
      <c r="F28" s="142"/>
      <c r="G28" s="142"/>
      <c r="H28" s="142"/>
      <c r="I28" s="142"/>
    </row>
    <row r="29" spans="1:11" ht="12.75" customHeight="1">
      <c r="A29" s="142" t="s">
        <v>21</v>
      </c>
      <c r="B29" s="142"/>
      <c r="C29" s="142"/>
      <c r="D29" s="142"/>
      <c r="E29" s="142"/>
      <c r="F29" s="142"/>
      <c r="G29" s="142"/>
      <c r="H29" s="142"/>
      <c r="I29" s="142"/>
    </row>
    <row r="30" spans="1:11" ht="12.75" customHeight="1">
      <c r="A30" s="142" t="s">
        <v>22</v>
      </c>
      <c r="B30" s="142"/>
      <c r="C30" s="142"/>
      <c r="D30" s="142"/>
      <c r="E30" s="142"/>
      <c r="F30" s="142"/>
      <c r="G30" s="142"/>
      <c r="H30" s="142"/>
      <c r="I30" s="142"/>
    </row>
    <row r="31" spans="1:11" ht="12.75" customHeight="1">
      <c r="A31" s="142" t="s">
        <v>23</v>
      </c>
      <c r="B31" s="142"/>
      <c r="C31" s="142"/>
      <c r="D31" s="142"/>
      <c r="E31" s="142"/>
      <c r="F31" s="142"/>
      <c r="G31" s="142"/>
      <c r="H31" s="142"/>
      <c r="I31" s="142"/>
    </row>
    <row r="32" spans="1:11" ht="24.75" customHeight="1">
      <c r="A32" s="143" t="s">
        <v>24</v>
      </c>
      <c r="B32" s="143"/>
      <c r="C32" s="143"/>
      <c r="D32" s="143"/>
      <c r="E32" s="143"/>
      <c r="F32" s="143"/>
      <c r="G32" s="143"/>
      <c r="H32" s="143"/>
      <c r="I32" s="143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r:id="rId1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zoomScaleNormal="100" workbookViewId="0">
      <selection activeCell="H6" sqref="H6"/>
    </sheetView>
  </sheetViews>
  <sheetFormatPr defaultColWidth="9.140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1024" width="9.140625" style="1"/>
  </cols>
  <sheetData>
    <row r="1" spans="1:9" ht="15.75">
      <c r="A1" s="134" t="s">
        <v>0</v>
      </c>
      <c r="B1" s="134"/>
      <c r="C1" s="134"/>
      <c r="D1" s="134"/>
      <c r="E1" s="134"/>
      <c r="F1" s="134"/>
      <c r="G1" s="134"/>
      <c r="H1" s="134"/>
      <c r="I1" s="134"/>
    </row>
    <row r="2" spans="1:9" ht="25.5">
      <c r="A2" s="135" t="s">
        <v>81</v>
      </c>
      <c r="B2" s="2" t="s">
        <v>1</v>
      </c>
      <c r="C2" s="2" t="s">
        <v>2</v>
      </c>
      <c r="D2" s="2" t="s">
        <v>3</v>
      </c>
      <c r="E2" s="3" t="s">
        <v>4</v>
      </c>
      <c r="F2" s="3" t="s">
        <v>5</v>
      </c>
      <c r="G2" s="2" t="s">
        <v>6</v>
      </c>
      <c r="H2" s="4" t="s">
        <v>7</v>
      </c>
      <c r="I2" s="5" t="s">
        <v>8</v>
      </c>
    </row>
    <row r="3" spans="1:9" ht="12.75" customHeight="1">
      <c r="A3" s="135"/>
      <c r="B3" s="136" t="s">
        <v>77</v>
      </c>
      <c r="C3" s="137" t="s">
        <v>33</v>
      </c>
      <c r="D3" s="138">
        <v>1</v>
      </c>
      <c r="E3" s="139">
        <f>IF(C20&lt;=25%,D20,MIN(E20:F20))</f>
        <v>2896.57</v>
      </c>
      <c r="F3" s="139">
        <f>MIN(H3:H17)</f>
        <v>2299.7199999999998</v>
      </c>
      <c r="G3" s="6" t="s">
        <v>34</v>
      </c>
      <c r="H3" s="7">
        <v>3500</v>
      </c>
      <c r="I3" s="8" t="str">
        <f t="shared" ref="I3:I17" si="0">IF(H3="","",(IF($C$20&lt;25%,"N/A",IF(H3&lt;=($D$20+$A$20),H3,"Descartado"))))</f>
        <v>N/A</v>
      </c>
    </row>
    <row r="4" spans="1:9">
      <c r="A4" s="135"/>
      <c r="B4" s="136"/>
      <c r="C4" s="137"/>
      <c r="D4" s="138"/>
      <c r="E4" s="139"/>
      <c r="F4" s="139"/>
      <c r="G4" s="6" t="s">
        <v>35</v>
      </c>
      <c r="H4" s="7">
        <v>2299.7199999999998</v>
      </c>
      <c r="I4" s="8" t="str">
        <f t="shared" si="0"/>
        <v>N/A</v>
      </c>
    </row>
    <row r="5" spans="1:9">
      <c r="A5" s="135"/>
      <c r="B5" s="136"/>
      <c r="C5" s="137"/>
      <c r="D5" s="138"/>
      <c r="E5" s="139"/>
      <c r="F5" s="139"/>
      <c r="G5" s="6" t="s">
        <v>163</v>
      </c>
      <c r="H5" s="7">
        <v>2890</v>
      </c>
      <c r="I5" s="8" t="str">
        <f t="shared" si="0"/>
        <v>N/A</v>
      </c>
    </row>
    <row r="6" spans="1:9">
      <c r="A6" s="135"/>
      <c r="B6" s="136"/>
      <c r="C6" s="137"/>
      <c r="D6" s="138"/>
      <c r="E6" s="139"/>
      <c r="F6" s="139"/>
      <c r="G6" s="6"/>
      <c r="H6" s="7"/>
      <c r="I6" s="8" t="str">
        <f t="shared" si="0"/>
        <v/>
      </c>
    </row>
    <row r="7" spans="1:9">
      <c r="A7" s="135"/>
      <c r="B7" s="136"/>
      <c r="C7" s="137"/>
      <c r="D7" s="138"/>
      <c r="E7" s="139"/>
      <c r="F7" s="139"/>
      <c r="G7" s="6"/>
      <c r="H7" s="7"/>
      <c r="I7" s="8" t="str">
        <f t="shared" si="0"/>
        <v/>
      </c>
    </row>
    <row r="8" spans="1:9">
      <c r="A8" s="135"/>
      <c r="B8" s="136"/>
      <c r="C8" s="137"/>
      <c r="D8" s="138"/>
      <c r="E8" s="139"/>
      <c r="F8" s="139"/>
      <c r="G8" s="6"/>
      <c r="H8" s="7"/>
      <c r="I8" s="8" t="str">
        <f t="shared" si="0"/>
        <v/>
      </c>
    </row>
    <row r="9" spans="1:9">
      <c r="A9" s="135"/>
      <c r="B9" s="136"/>
      <c r="C9" s="137"/>
      <c r="D9" s="138"/>
      <c r="E9" s="139"/>
      <c r="F9" s="139"/>
      <c r="G9" s="6"/>
      <c r="H9" s="7"/>
      <c r="I9" s="8" t="str">
        <f t="shared" si="0"/>
        <v/>
      </c>
    </row>
    <row r="10" spans="1:9">
      <c r="A10" s="135"/>
      <c r="B10" s="136"/>
      <c r="C10" s="137"/>
      <c r="D10" s="138"/>
      <c r="E10" s="139"/>
      <c r="F10" s="139"/>
      <c r="G10" s="6"/>
      <c r="H10" s="7"/>
      <c r="I10" s="8" t="str">
        <f t="shared" si="0"/>
        <v/>
      </c>
    </row>
    <row r="11" spans="1:9">
      <c r="A11" s="135"/>
      <c r="B11" s="136"/>
      <c r="C11" s="137"/>
      <c r="D11" s="138"/>
      <c r="E11" s="139"/>
      <c r="F11" s="139"/>
      <c r="G11" s="6"/>
      <c r="H11" s="7"/>
      <c r="I11" s="8" t="str">
        <f t="shared" si="0"/>
        <v/>
      </c>
    </row>
    <row r="12" spans="1:9">
      <c r="A12" s="135"/>
      <c r="B12" s="136"/>
      <c r="C12" s="137"/>
      <c r="D12" s="138"/>
      <c r="E12" s="139"/>
      <c r="F12" s="139"/>
      <c r="G12" s="6"/>
      <c r="H12" s="7"/>
      <c r="I12" s="8" t="str">
        <f t="shared" si="0"/>
        <v/>
      </c>
    </row>
    <row r="13" spans="1:9">
      <c r="A13" s="135"/>
      <c r="B13" s="136"/>
      <c r="C13" s="137"/>
      <c r="D13" s="138"/>
      <c r="E13" s="139"/>
      <c r="F13" s="139"/>
      <c r="G13" s="6"/>
      <c r="H13" s="7"/>
      <c r="I13" s="8" t="str">
        <f t="shared" si="0"/>
        <v/>
      </c>
    </row>
    <row r="14" spans="1:9">
      <c r="A14" s="135"/>
      <c r="B14" s="136"/>
      <c r="C14" s="137"/>
      <c r="D14" s="138"/>
      <c r="E14" s="139"/>
      <c r="F14" s="139"/>
      <c r="G14" s="6"/>
      <c r="H14" s="7"/>
      <c r="I14" s="8" t="str">
        <f t="shared" si="0"/>
        <v/>
      </c>
    </row>
    <row r="15" spans="1:9">
      <c r="A15" s="135"/>
      <c r="B15" s="136"/>
      <c r="C15" s="137"/>
      <c r="D15" s="138"/>
      <c r="E15" s="139"/>
      <c r="F15" s="139"/>
      <c r="G15" s="6"/>
      <c r="H15" s="7"/>
      <c r="I15" s="8" t="str">
        <f t="shared" si="0"/>
        <v/>
      </c>
    </row>
    <row r="16" spans="1:9">
      <c r="A16" s="135"/>
      <c r="B16" s="136"/>
      <c r="C16" s="137"/>
      <c r="D16" s="138"/>
      <c r="E16" s="139"/>
      <c r="F16" s="139"/>
      <c r="G16" s="6"/>
      <c r="H16" s="7"/>
      <c r="I16" s="8" t="str">
        <f t="shared" si="0"/>
        <v/>
      </c>
    </row>
    <row r="17" spans="1:11">
      <c r="A17" s="135"/>
      <c r="B17" s="136"/>
      <c r="C17" s="137"/>
      <c r="D17" s="138"/>
      <c r="E17" s="139"/>
      <c r="F17" s="139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9</v>
      </c>
      <c r="B19" s="5" t="s">
        <v>10</v>
      </c>
      <c r="C19" s="4" t="s">
        <v>11</v>
      </c>
      <c r="D19" s="16" t="s">
        <v>12</v>
      </c>
      <c r="E19" s="17" t="s">
        <v>13</v>
      </c>
      <c r="F19" s="16" t="s">
        <v>14</v>
      </c>
      <c r="G19" s="140" t="s">
        <v>15</v>
      </c>
      <c r="H19" s="140"/>
      <c r="I19" s="18"/>
    </row>
    <row r="20" spans="1:11">
      <c r="A20" s="19">
        <f>IF(B20&lt;2,"N/A",(STDEV(H3:H17)))</f>
        <v>600.16699853735258</v>
      </c>
      <c r="B20" s="19">
        <f>COUNT(H3:H17)</f>
        <v>3</v>
      </c>
      <c r="C20" s="20">
        <f>IF(B20&lt;2,"N/A",(A20/D20))</f>
        <v>0.20719920407148887</v>
      </c>
      <c r="D20" s="21">
        <f>ROUND(AVERAGE(H3:H17),2)</f>
        <v>2896.57</v>
      </c>
      <c r="E20" s="22" t="str">
        <f>IFERROR(ROUND(IF(B20&lt;2,"N/A",(IF(C20&lt;=25%,"N/A",AVERAGE(I3:I17)))),2),"N/A")</f>
        <v>N/A</v>
      </c>
      <c r="F20" s="22">
        <f>ROUND(MEDIAN(H3:H17),2)</f>
        <v>2890</v>
      </c>
      <c r="G20" s="23" t="str">
        <f>INDEX(G3:G17,MATCH(H20,H3:H17,0))</f>
        <v>CLARO S/A</v>
      </c>
      <c r="H20" s="24">
        <f>MIN(H3:H17)</f>
        <v>2299.7199999999998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141"/>
      <c r="E22" s="141"/>
      <c r="F22" s="30"/>
      <c r="G22" s="31" t="s">
        <v>16</v>
      </c>
      <c r="H22" s="32">
        <f>IF(C20&lt;=25%,D20,MIN(E20:F20))</f>
        <v>2896.57</v>
      </c>
    </row>
    <row r="23" spans="1:11">
      <c r="B23" s="25"/>
      <c r="C23" s="25"/>
      <c r="D23" s="141"/>
      <c r="E23" s="141"/>
      <c r="F23" s="33"/>
      <c r="G23" s="4" t="s">
        <v>17</v>
      </c>
      <c r="H23" s="24">
        <f>ROUND(H22,2)*D3</f>
        <v>2896.57</v>
      </c>
    </row>
    <row r="24" spans="1:11">
      <c r="B24" s="29"/>
      <c r="C24" s="29"/>
      <c r="D24" s="18"/>
      <c r="E24" s="18"/>
    </row>
    <row r="26" spans="1:11" ht="12.75" customHeight="1">
      <c r="A26" s="142" t="s">
        <v>18</v>
      </c>
      <c r="B26" s="142"/>
      <c r="C26" s="142"/>
      <c r="D26" s="142"/>
      <c r="E26" s="142"/>
      <c r="F26" s="142"/>
      <c r="G26" s="142"/>
      <c r="H26" s="142"/>
      <c r="I26" s="142"/>
    </row>
    <row r="27" spans="1:11" ht="12.75" customHeight="1">
      <c r="A27" s="142" t="s">
        <v>19</v>
      </c>
      <c r="B27" s="142"/>
      <c r="C27" s="142"/>
      <c r="D27" s="142"/>
      <c r="E27" s="142"/>
      <c r="F27" s="142"/>
      <c r="G27" s="142"/>
      <c r="H27" s="142"/>
      <c r="I27" s="142"/>
    </row>
    <row r="28" spans="1:11" ht="12.75" customHeight="1">
      <c r="A28" s="142" t="s">
        <v>20</v>
      </c>
      <c r="B28" s="142"/>
      <c r="C28" s="142"/>
      <c r="D28" s="142"/>
      <c r="E28" s="142"/>
      <c r="F28" s="142"/>
      <c r="G28" s="142"/>
      <c r="H28" s="142"/>
      <c r="I28" s="142"/>
    </row>
    <row r="29" spans="1:11" ht="12.75" customHeight="1">
      <c r="A29" s="142" t="s">
        <v>21</v>
      </c>
      <c r="B29" s="142"/>
      <c r="C29" s="142"/>
      <c r="D29" s="142"/>
      <c r="E29" s="142"/>
      <c r="F29" s="142"/>
      <c r="G29" s="142"/>
      <c r="H29" s="142"/>
      <c r="I29" s="142"/>
    </row>
    <row r="30" spans="1:11" ht="12.75" customHeight="1">
      <c r="A30" s="142" t="s">
        <v>22</v>
      </c>
      <c r="B30" s="142"/>
      <c r="C30" s="142"/>
      <c r="D30" s="142"/>
      <c r="E30" s="142"/>
      <c r="F30" s="142"/>
      <c r="G30" s="142"/>
      <c r="H30" s="142"/>
      <c r="I30" s="142"/>
    </row>
    <row r="31" spans="1:11" ht="12.75" customHeight="1">
      <c r="A31" s="142" t="s">
        <v>23</v>
      </c>
      <c r="B31" s="142"/>
      <c r="C31" s="142"/>
      <c r="D31" s="142"/>
      <c r="E31" s="142"/>
      <c r="F31" s="142"/>
      <c r="G31" s="142"/>
      <c r="H31" s="142"/>
      <c r="I31" s="142"/>
    </row>
    <row r="32" spans="1:11" ht="24.75" customHeight="1">
      <c r="A32" s="143" t="s">
        <v>24</v>
      </c>
      <c r="B32" s="143"/>
      <c r="C32" s="143"/>
      <c r="D32" s="143"/>
      <c r="E32" s="143"/>
      <c r="F32" s="143"/>
      <c r="G32" s="143"/>
      <c r="H32" s="143"/>
      <c r="I32" s="143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r:id="rId1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zoomScaleNormal="100" workbookViewId="0">
      <selection activeCell="G5" sqref="G5"/>
    </sheetView>
  </sheetViews>
  <sheetFormatPr defaultColWidth="9.140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1024" width="9.140625" style="1"/>
  </cols>
  <sheetData>
    <row r="1" spans="1:9" ht="15.75">
      <c r="A1" s="134" t="s">
        <v>0</v>
      </c>
      <c r="B1" s="134"/>
      <c r="C1" s="134"/>
      <c r="D1" s="134"/>
      <c r="E1" s="134"/>
      <c r="F1" s="134"/>
      <c r="G1" s="134"/>
      <c r="H1" s="134"/>
      <c r="I1" s="134"/>
    </row>
    <row r="2" spans="1:9" ht="25.5">
      <c r="A2" s="135" t="s">
        <v>81</v>
      </c>
      <c r="B2" s="2" t="s">
        <v>1</v>
      </c>
      <c r="C2" s="2" t="s">
        <v>2</v>
      </c>
      <c r="D2" s="2" t="s">
        <v>3</v>
      </c>
      <c r="E2" s="3" t="s">
        <v>4</v>
      </c>
      <c r="F2" s="3" t="s">
        <v>5</v>
      </c>
      <c r="G2" s="2" t="s">
        <v>6</v>
      </c>
      <c r="H2" s="4" t="s">
        <v>7</v>
      </c>
      <c r="I2" s="5" t="s">
        <v>8</v>
      </c>
    </row>
    <row r="3" spans="1:9" ht="12.75" customHeight="1">
      <c r="A3" s="135"/>
      <c r="B3" s="136" t="s">
        <v>78</v>
      </c>
      <c r="C3" s="137" t="s">
        <v>33</v>
      </c>
      <c r="D3" s="138">
        <v>20</v>
      </c>
      <c r="E3" s="139">
        <f>IF(C20&lt;=25%,D20,MIN(E20:F20))</f>
        <v>3016.57</v>
      </c>
      <c r="F3" s="139">
        <f>MIN(H3:H17)</f>
        <v>2299.7199999999998</v>
      </c>
      <c r="G3" s="6" t="s">
        <v>34</v>
      </c>
      <c r="H3" s="7">
        <v>3500</v>
      </c>
      <c r="I3" s="8" t="str">
        <f t="shared" ref="I3:I17" si="0">IF(H3="","",(IF($C$20&lt;25%,"N/A",IF(H3&lt;=($D$20+$A$20),H3,"Descartado"))))</f>
        <v>N/A</v>
      </c>
    </row>
    <row r="4" spans="1:9">
      <c r="A4" s="135"/>
      <c r="B4" s="136"/>
      <c r="C4" s="137"/>
      <c r="D4" s="138"/>
      <c r="E4" s="139"/>
      <c r="F4" s="139"/>
      <c r="G4" s="6" t="s">
        <v>35</v>
      </c>
      <c r="H4" s="7">
        <v>2299.7199999999998</v>
      </c>
      <c r="I4" s="8" t="str">
        <f t="shared" si="0"/>
        <v>N/A</v>
      </c>
    </row>
    <row r="5" spans="1:9">
      <c r="A5" s="135"/>
      <c r="B5" s="136"/>
      <c r="C5" s="137"/>
      <c r="D5" s="138"/>
      <c r="E5" s="139"/>
      <c r="F5" s="139"/>
      <c r="G5" s="6" t="s">
        <v>163</v>
      </c>
      <c r="H5" s="7">
        <v>3250</v>
      </c>
      <c r="I5" s="8" t="str">
        <f t="shared" si="0"/>
        <v>N/A</v>
      </c>
    </row>
    <row r="6" spans="1:9">
      <c r="A6" s="135"/>
      <c r="B6" s="136"/>
      <c r="C6" s="137"/>
      <c r="D6" s="138"/>
      <c r="E6" s="139"/>
      <c r="F6" s="139"/>
      <c r="G6" s="6"/>
      <c r="H6" s="7"/>
      <c r="I6" s="8" t="str">
        <f t="shared" si="0"/>
        <v/>
      </c>
    </row>
    <row r="7" spans="1:9">
      <c r="A7" s="135"/>
      <c r="B7" s="136"/>
      <c r="C7" s="137"/>
      <c r="D7" s="138"/>
      <c r="E7" s="139"/>
      <c r="F7" s="139"/>
      <c r="G7" s="6"/>
      <c r="H7" s="7"/>
      <c r="I7" s="8" t="str">
        <f t="shared" si="0"/>
        <v/>
      </c>
    </row>
    <row r="8" spans="1:9">
      <c r="A8" s="135"/>
      <c r="B8" s="136"/>
      <c r="C8" s="137"/>
      <c r="D8" s="138"/>
      <c r="E8" s="139"/>
      <c r="F8" s="139"/>
      <c r="G8" s="6"/>
      <c r="H8" s="7"/>
      <c r="I8" s="8" t="str">
        <f t="shared" si="0"/>
        <v/>
      </c>
    </row>
    <row r="9" spans="1:9">
      <c r="A9" s="135"/>
      <c r="B9" s="136"/>
      <c r="C9" s="137"/>
      <c r="D9" s="138"/>
      <c r="E9" s="139"/>
      <c r="F9" s="139"/>
      <c r="G9" s="6"/>
      <c r="H9" s="7"/>
      <c r="I9" s="8" t="str">
        <f t="shared" si="0"/>
        <v/>
      </c>
    </row>
    <row r="10" spans="1:9">
      <c r="A10" s="135"/>
      <c r="B10" s="136"/>
      <c r="C10" s="137"/>
      <c r="D10" s="138"/>
      <c r="E10" s="139"/>
      <c r="F10" s="139"/>
      <c r="G10" s="6"/>
      <c r="H10" s="7"/>
      <c r="I10" s="8" t="str">
        <f t="shared" si="0"/>
        <v/>
      </c>
    </row>
    <row r="11" spans="1:9">
      <c r="A11" s="135"/>
      <c r="B11" s="136"/>
      <c r="C11" s="137"/>
      <c r="D11" s="138"/>
      <c r="E11" s="139"/>
      <c r="F11" s="139"/>
      <c r="G11" s="6"/>
      <c r="H11" s="7"/>
      <c r="I11" s="8" t="str">
        <f t="shared" si="0"/>
        <v/>
      </c>
    </row>
    <row r="12" spans="1:9">
      <c r="A12" s="135"/>
      <c r="B12" s="136"/>
      <c r="C12" s="137"/>
      <c r="D12" s="138"/>
      <c r="E12" s="139"/>
      <c r="F12" s="139"/>
      <c r="G12" s="6"/>
      <c r="H12" s="7"/>
      <c r="I12" s="8" t="str">
        <f t="shared" si="0"/>
        <v/>
      </c>
    </row>
    <row r="13" spans="1:9">
      <c r="A13" s="135"/>
      <c r="B13" s="136"/>
      <c r="C13" s="137"/>
      <c r="D13" s="138"/>
      <c r="E13" s="139"/>
      <c r="F13" s="139"/>
      <c r="G13" s="6"/>
      <c r="H13" s="7"/>
      <c r="I13" s="8" t="str">
        <f t="shared" si="0"/>
        <v/>
      </c>
    </row>
    <row r="14" spans="1:9">
      <c r="A14" s="135"/>
      <c r="B14" s="136"/>
      <c r="C14" s="137"/>
      <c r="D14" s="138"/>
      <c r="E14" s="139"/>
      <c r="F14" s="139"/>
      <c r="G14" s="6"/>
      <c r="H14" s="7"/>
      <c r="I14" s="8" t="str">
        <f t="shared" si="0"/>
        <v/>
      </c>
    </row>
    <row r="15" spans="1:9">
      <c r="A15" s="135"/>
      <c r="B15" s="136"/>
      <c r="C15" s="137"/>
      <c r="D15" s="138"/>
      <c r="E15" s="139"/>
      <c r="F15" s="139"/>
      <c r="G15" s="6"/>
      <c r="H15" s="7"/>
      <c r="I15" s="8" t="str">
        <f t="shared" si="0"/>
        <v/>
      </c>
    </row>
    <row r="16" spans="1:9">
      <c r="A16" s="135"/>
      <c r="B16" s="136"/>
      <c r="C16" s="137"/>
      <c r="D16" s="138"/>
      <c r="E16" s="139"/>
      <c r="F16" s="139"/>
      <c r="G16" s="6"/>
      <c r="H16" s="7"/>
      <c r="I16" s="8" t="str">
        <f t="shared" si="0"/>
        <v/>
      </c>
    </row>
    <row r="17" spans="1:11">
      <c r="A17" s="135"/>
      <c r="B17" s="136"/>
      <c r="C17" s="137"/>
      <c r="D17" s="138"/>
      <c r="E17" s="139"/>
      <c r="F17" s="139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9</v>
      </c>
      <c r="B19" s="5" t="s">
        <v>10</v>
      </c>
      <c r="C19" s="4" t="s">
        <v>11</v>
      </c>
      <c r="D19" s="16" t="s">
        <v>12</v>
      </c>
      <c r="E19" s="17" t="s">
        <v>13</v>
      </c>
      <c r="F19" s="16" t="s">
        <v>14</v>
      </c>
      <c r="G19" s="140" t="s">
        <v>15</v>
      </c>
      <c r="H19" s="140"/>
      <c r="I19" s="18"/>
    </row>
    <row r="20" spans="1:11">
      <c r="A20" s="19">
        <f>IF(B20&lt;2,"N/A",(STDEV(H3:H17)))</f>
        <v>633.27247384781867</v>
      </c>
      <c r="B20" s="19">
        <f>COUNT(H3:H17)</f>
        <v>3</v>
      </c>
      <c r="C20" s="20">
        <f>IF(B20&lt;2,"N/A",(A20/D20))</f>
        <v>0.20993130404658888</v>
      </c>
      <c r="D20" s="21">
        <f>ROUND(AVERAGE(H3:H17),2)</f>
        <v>3016.57</v>
      </c>
      <c r="E20" s="22" t="str">
        <f>IFERROR(ROUND(IF(B20&lt;2,"N/A",(IF(C20&lt;=25%,"N/A",AVERAGE(I3:I17)))),2),"N/A")</f>
        <v>N/A</v>
      </c>
      <c r="F20" s="22">
        <f>ROUND(MEDIAN(H3:H17),2)</f>
        <v>3250</v>
      </c>
      <c r="G20" s="23" t="str">
        <f>INDEX(G3:G17,MATCH(H20,H3:H17,0))</f>
        <v>CLARO S/A</v>
      </c>
      <c r="H20" s="24">
        <f>MIN(H3:H17)</f>
        <v>2299.7199999999998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141"/>
      <c r="E22" s="141"/>
      <c r="F22" s="30"/>
      <c r="G22" s="31" t="s">
        <v>16</v>
      </c>
      <c r="H22" s="32">
        <f>IF(C20&lt;=25%,D20,MIN(E20:F20))</f>
        <v>3016.57</v>
      </c>
    </row>
    <row r="23" spans="1:11">
      <c r="B23" s="25"/>
      <c r="C23" s="25"/>
      <c r="D23" s="141"/>
      <c r="E23" s="141"/>
      <c r="F23" s="33"/>
      <c r="G23" s="4" t="s">
        <v>17</v>
      </c>
      <c r="H23" s="24">
        <f>ROUND(H22,2)*D3</f>
        <v>60331.4</v>
      </c>
    </row>
    <row r="24" spans="1:11">
      <c r="B24" s="29"/>
      <c r="C24" s="29"/>
      <c r="D24" s="18"/>
      <c r="E24" s="18"/>
    </row>
    <row r="26" spans="1:11" ht="12.75" customHeight="1">
      <c r="A26" s="142" t="s">
        <v>18</v>
      </c>
      <c r="B26" s="142"/>
      <c r="C26" s="142"/>
      <c r="D26" s="142"/>
      <c r="E26" s="142"/>
      <c r="F26" s="142"/>
      <c r="G26" s="142"/>
      <c r="H26" s="142"/>
      <c r="I26" s="142"/>
    </row>
    <row r="27" spans="1:11" ht="12.75" customHeight="1">
      <c r="A27" s="142" t="s">
        <v>19</v>
      </c>
      <c r="B27" s="142"/>
      <c r="C27" s="142"/>
      <c r="D27" s="142"/>
      <c r="E27" s="142"/>
      <c r="F27" s="142"/>
      <c r="G27" s="142"/>
      <c r="H27" s="142"/>
      <c r="I27" s="142"/>
    </row>
    <row r="28" spans="1:11" ht="12.75" customHeight="1">
      <c r="A28" s="142" t="s">
        <v>20</v>
      </c>
      <c r="B28" s="142"/>
      <c r="C28" s="142"/>
      <c r="D28" s="142"/>
      <c r="E28" s="142"/>
      <c r="F28" s="142"/>
      <c r="G28" s="142"/>
      <c r="H28" s="142"/>
      <c r="I28" s="142"/>
    </row>
    <row r="29" spans="1:11" ht="12.75" customHeight="1">
      <c r="A29" s="142" t="s">
        <v>21</v>
      </c>
      <c r="B29" s="142"/>
      <c r="C29" s="142"/>
      <c r="D29" s="142"/>
      <c r="E29" s="142"/>
      <c r="F29" s="142"/>
      <c r="G29" s="142"/>
      <c r="H29" s="142"/>
      <c r="I29" s="142"/>
    </row>
    <row r="30" spans="1:11" ht="12.75" customHeight="1">
      <c r="A30" s="142" t="s">
        <v>22</v>
      </c>
      <c r="B30" s="142"/>
      <c r="C30" s="142"/>
      <c r="D30" s="142"/>
      <c r="E30" s="142"/>
      <c r="F30" s="142"/>
      <c r="G30" s="142"/>
      <c r="H30" s="142"/>
      <c r="I30" s="142"/>
    </row>
    <row r="31" spans="1:11" ht="12.75" customHeight="1">
      <c r="A31" s="142" t="s">
        <v>23</v>
      </c>
      <c r="B31" s="142"/>
      <c r="C31" s="142"/>
      <c r="D31" s="142"/>
      <c r="E31" s="142"/>
      <c r="F31" s="142"/>
      <c r="G31" s="142"/>
      <c r="H31" s="142"/>
      <c r="I31" s="142"/>
    </row>
    <row r="32" spans="1:11" ht="24.75" customHeight="1">
      <c r="A32" s="143" t="s">
        <v>24</v>
      </c>
      <c r="B32" s="143"/>
      <c r="C32" s="143"/>
      <c r="D32" s="143"/>
      <c r="E32" s="143"/>
      <c r="F32" s="143"/>
      <c r="G32" s="143"/>
      <c r="H32" s="143"/>
      <c r="I32" s="143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r:id="rId1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zoomScaleNormal="100" workbookViewId="0">
      <selection activeCell="H7" sqref="H7"/>
    </sheetView>
  </sheetViews>
  <sheetFormatPr defaultColWidth="9.140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1024" width="9.140625" style="1"/>
  </cols>
  <sheetData>
    <row r="1" spans="1:9" ht="15.75">
      <c r="A1" s="134" t="s">
        <v>0</v>
      </c>
      <c r="B1" s="134"/>
      <c r="C1" s="134"/>
      <c r="D1" s="134"/>
      <c r="E1" s="134"/>
      <c r="F1" s="134"/>
      <c r="G1" s="134"/>
      <c r="H1" s="134"/>
      <c r="I1" s="134"/>
    </row>
    <row r="2" spans="1:9" ht="25.5">
      <c r="A2" s="135" t="s">
        <v>154</v>
      </c>
      <c r="B2" s="2" t="s">
        <v>1</v>
      </c>
      <c r="C2" s="2" t="s">
        <v>2</v>
      </c>
      <c r="D2" s="2" t="s">
        <v>3</v>
      </c>
      <c r="E2" s="3" t="s">
        <v>4</v>
      </c>
      <c r="F2" s="3" t="s">
        <v>5</v>
      </c>
      <c r="G2" s="2" t="s">
        <v>6</v>
      </c>
      <c r="H2" s="4" t="s">
        <v>7</v>
      </c>
      <c r="I2" s="5" t="s">
        <v>8</v>
      </c>
    </row>
    <row r="3" spans="1:9" ht="12.75" customHeight="1">
      <c r="A3" s="135"/>
      <c r="B3" s="136" t="s">
        <v>79</v>
      </c>
      <c r="C3" s="137" t="s">
        <v>33</v>
      </c>
      <c r="D3" s="138">
        <v>1</v>
      </c>
      <c r="E3" s="139">
        <f>IF(C20&lt;=25%,D20,MIN(E20:F20))</f>
        <v>15714.04</v>
      </c>
      <c r="F3" s="139">
        <f>MIN(H3:H17)</f>
        <v>13708</v>
      </c>
      <c r="G3" s="6" t="s">
        <v>34</v>
      </c>
      <c r="H3" s="7">
        <v>13708</v>
      </c>
      <c r="I3" s="8" t="str">
        <f t="shared" ref="I3:I17" si="0">IF(H3="","",(IF($C$20&lt;25%,"N/A",IF(H3&lt;=($D$20+$A$20),H3,"Descartado"))))</f>
        <v>N/A</v>
      </c>
    </row>
    <row r="4" spans="1:9">
      <c r="A4" s="135"/>
      <c r="B4" s="136"/>
      <c r="C4" s="137"/>
      <c r="D4" s="138"/>
      <c r="E4" s="139"/>
      <c r="F4" s="139"/>
      <c r="G4" s="6" t="s">
        <v>35</v>
      </c>
      <c r="H4" s="7">
        <v>16648.14</v>
      </c>
      <c r="I4" s="8" t="str">
        <f t="shared" si="0"/>
        <v>N/A</v>
      </c>
    </row>
    <row r="5" spans="1:9">
      <c r="A5" s="135"/>
      <c r="B5" s="136"/>
      <c r="C5" s="137"/>
      <c r="D5" s="138"/>
      <c r="E5" s="139"/>
      <c r="F5" s="139"/>
      <c r="G5" s="6" t="s">
        <v>159</v>
      </c>
      <c r="H5" s="7">
        <v>18000</v>
      </c>
      <c r="I5" s="8" t="str">
        <f t="shared" si="0"/>
        <v>N/A</v>
      </c>
    </row>
    <row r="6" spans="1:9">
      <c r="A6" s="135"/>
      <c r="B6" s="136"/>
      <c r="C6" s="137"/>
      <c r="D6" s="138"/>
      <c r="E6" s="139"/>
      <c r="F6" s="139"/>
      <c r="G6" s="6" t="s">
        <v>163</v>
      </c>
      <c r="H6" s="7">
        <v>14500</v>
      </c>
      <c r="I6" s="8" t="str">
        <f t="shared" si="0"/>
        <v>N/A</v>
      </c>
    </row>
    <row r="7" spans="1:9">
      <c r="A7" s="135"/>
      <c r="B7" s="136"/>
      <c r="C7" s="137"/>
      <c r="D7" s="138"/>
      <c r="E7" s="139"/>
      <c r="F7" s="139"/>
      <c r="G7" s="6"/>
      <c r="H7" s="7"/>
      <c r="I7" s="8" t="str">
        <f t="shared" si="0"/>
        <v/>
      </c>
    </row>
    <row r="8" spans="1:9">
      <c r="A8" s="135"/>
      <c r="B8" s="136"/>
      <c r="C8" s="137"/>
      <c r="D8" s="138"/>
      <c r="E8" s="139"/>
      <c r="F8" s="139"/>
      <c r="G8" s="6"/>
      <c r="H8" s="7"/>
      <c r="I8" s="8" t="str">
        <f t="shared" si="0"/>
        <v/>
      </c>
    </row>
    <row r="9" spans="1:9">
      <c r="A9" s="135"/>
      <c r="B9" s="136"/>
      <c r="C9" s="137"/>
      <c r="D9" s="138"/>
      <c r="E9" s="139"/>
      <c r="F9" s="139"/>
      <c r="G9" s="6"/>
      <c r="H9" s="7"/>
      <c r="I9" s="8" t="str">
        <f t="shared" si="0"/>
        <v/>
      </c>
    </row>
    <row r="10" spans="1:9">
      <c r="A10" s="135"/>
      <c r="B10" s="136"/>
      <c r="C10" s="137"/>
      <c r="D10" s="138"/>
      <c r="E10" s="139"/>
      <c r="F10" s="139"/>
      <c r="G10" s="6"/>
      <c r="H10" s="7"/>
      <c r="I10" s="8" t="str">
        <f t="shared" si="0"/>
        <v/>
      </c>
    </row>
    <row r="11" spans="1:9">
      <c r="A11" s="135"/>
      <c r="B11" s="136"/>
      <c r="C11" s="137"/>
      <c r="D11" s="138"/>
      <c r="E11" s="139"/>
      <c r="F11" s="139"/>
      <c r="G11" s="6"/>
      <c r="H11" s="7"/>
      <c r="I11" s="8" t="str">
        <f t="shared" si="0"/>
        <v/>
      </c>
    </row>
    <row r="12" spans="1:9">
      <c r="A12" s="135"/>
      <c r="B12" s="136"/>
      <c r="C12" s="137"/>
      <c r="D12" s="138"/>
      <c r="E12" s="139"/>
      <c r="F12" s="139"/>
      <c r="G12" s="6"/>
      <c r="H12" s="7"/>
      <c r="I12" s="8" t="str">
        <f t="shared" si="0"/>
        <v/>
      </c>
    </row>
    <row r="13" spans="1:9">
      <c r="A13" s="135"/>
      <c r="B13" s="136"/>
      <c r="C13" s="137"/>
      <c r="D13" s="138"/>
      <c r="E13" s="139"/>
      <c r="F13" s="139"/>
      <c r="G13" s="6"/>
      <c r="H13" s="7"/>
      <c r="I13" s="8" t="str">
        <f t="shared" si="0"/>
        <v/>
      </c>
    </row>
    <row r="14" spans="1:9">
      <c r="A14" s="135"/>
      <c r="B14" s="136"/>
      <c r="C14" s="137"/>
      <c r="D14" s="138"/>
      <c r="E14" s="139"/>
      <c r="F14" s="139"/>
      <c r="G14" s="6"/>
      <c r="H14" s="7"/>
      <c r="I14" s="8" t="str">
        <f t="shared" si="0"/>
        <v/>
      </c>
    </row>
    <row r="15" spans="1:9">
      <c r="A15" s="135"/>
      <c r="B15" s="136"/>
      <c r="C15" s="137"/>
      <c r="D15" s="138"/>
      <c r="E15" s="139"/>
      <c r="F15" s="139"/>
      <c r="G15" s="6"/>
      <c r="H15" s="7"/>
      <c r="I15" s="8" t="str">
        <f t="shared" si="0"/>
        <v/>
      </c>
    </row>
    <row r="16" spans="1:9">
      <c r="A16" s="135"/>
      <c r="B16" s="136"/>
      <c r="C16" s="137"/>
      <c r="D16" s="138"/>
      <c r="E16" s="139"/>
      <c r="F16" s="139"/>
      <c r="G16" s="6"/>
      <c r="H16" s="7"/>
      <c r="I16" s="8" t="str">
        <f t="shared" si="0"/>
        <v/>
      </c>
    </row>
    <row r="17" spans="1:11">
      <c r="A17" s="135"/>
      <c r="B17" s="136"/>
      <c r="C17" s="137"/>
      <c r="D17" s="138"/>
      <c r="E17" s="139"/>
      <c r="F17" s="139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9</v>
      </c>
      <c r="B19" s="5" t="s">
        <v>10</v>
      </c>
      <c r="C19" s="4" t="s">
        <v>11</v>
      </c>
      <c r="D19" s="16" t="s">
        <v>12</v>
      </c>
      <c r="E19" s="17" t="s">
        <v>13</v>
      </c>
      <c r="F19" s="16" t="s">
        <v>14</v>
      </c>
      <c r="G19" s="140" t="s">
        <v>15</v>
      </c>
      <c r="H19" s="140"/>
      <c r="I19" s="18"/>
    </row>
    <row r="20" spans="1:11">
      <c r="A20" s="19">
        <f>IF(B20&lt;2,"N/A",(STDEV(H3:H17)))</f>
        <v>1966.065914010348</v>
      </c>
      <c r="B20" s="19">
        <f>COUNT(H3:H17)</f>
        <v>4</v>
      </c>
      <c r="C20" s="20">
        <f>IF(B20&lt;2,"N/A",(A20/D20))</f>
        <v>0.12511524178443914</v>
      </c>
      <c r="D20" s="21">
        <f>ROUND(AVERAGE(H3:H17),2)</f>
        <v>15714.04</v>
      </c>
      <c r="E20" s="22" t="str">
        <f>IFERROR(ROUND(IF(B20&lt;2,"N/A",(IF(C20&lt;=25%,"N/A",AVERAGE(I3:I17)))),2),"N/A")</f>
        <v>N/A</v>
      </c>
      <c r="F20" s="22">
        <f>ROUND(MEDIAN(H3:H17),2)</f>
        <v>15574.07</v>
      </c>
      <c r="G20" s="23" t="str">
        <f>INDEX(G3:G17,MATCH(H20,H3:H17,0))</f>
        <v>OI S/A</v>
      </c>
      <c r="H20" s="24">
        <f>MIN(H3:H17)</f>
        <v>13708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141"/>
      <c r="E22" s="141"/>
      <c r="F22" s="30"/>
      <c r="G22" s="31" t="s">
        <v>16</v>
      </c>
      <c r="H22" s="32">
        <f>IF(C20&lt;=25%,D20,MIN(E20:F20))</f>
        <v>15714.04</v>
      </c>
    </row>
    <row r="23" spans="1:11">
      <c r="B23" s="25"/>
      <c r="C23" s="25"/>
      <c r="D23" s="141"/>
      <c r="E23" s="141"/>
      <c r="F23" s="33"/>
      <c r="G23" s="4" t="s">
        <v>17</v>
      </c>
      <c r="H23" s="24">
        <f>ROUND(H22,2)*D3</f>
        <v>15714.04</v>
      </c>
    </row>
    <row r="24" spans="1:11">
      <c r="B24" s="29"/>
      <c r="C24" s="29"/>
      <c r="D24" s="18"/>
      <c r="E24" s="18"/>
    </row>
    <row r="26" spans="1:11" ht="12.75" customHeight="1">
      <c r="A26" s="142" t="s">
        <v>18</v>
      </c>
      <c r="B26" s="142"/>
      <c r="C26" s="142"/>
      <c r="D26" s="142"/>
      <c r="E26" s="142"/>
      <c r="F26" s="142"/>
      <c r="G26" s="142"/>
      <c r="H26" s="142"/>
      <c r="I26" s="142"/>
    </row>
    <row r="27" spans="1:11" ht="12.75" customHeight="1">
      <c r="A27" s="142" t="s">
        <v>19</v>
      </c>
      <c r="B27" s="142"/>
      <c r="C27" s="142"/>
      <c r="D27" s="142"/>
      <c r="E27" s="142"/>
      <c r="F27" s="142"/>
      <c r="G27" s="142"/>
      <c r="H27" s="142"/>
      <c r="I27" s="142"/>
    </row>
    <row r="28" spans="1:11" ht="12.75" customHeight="1">
      <c r="A28" s="142" t="s">
        <v>20</v>
      </c>
      <c r="B28" s="142"/>
      <c r="C28" s="142"/>
      <c r="D28" s="142"/>
      <c r="E28" s="142"/>
      <c r="F28" s="142"/>
      <c r="G28" s="142"/>
      <c r="H28" s="142"/>
      <c r="I28" s="142"/>
    </row>
    <row r="29" spans="1:11" ht="12.75" customHeight="1">
      <c r="A29" s="142" t="s">
        <v>21</v>
      </c>
      <c r="B29" s="142"/>
      <c r="C29" s="142"/>
      <c r="D29" s="142"/>
      <c r="E29" s="142"/>
      <c r="F29" s="142"/>
      <c r="G29" s="142"/>
      <c r="H29" s="142"/>
      <c r="I29" s="142"/>
    </row>
    <row r="30" spans="1:11" ht="12.75" customHeight="1">
      <c r="A30" s="142" t="s">
        <v>22</v>
      </c>
      <c r="B30" s="142"/>
      <c r="C30" s="142"/>
      <c r="D30" s="142"/>
      <c r="E30" s="142"/>
      <c r="F30" s="142"/>
      <c r="G30" s="142"/>
      <c r="H30" s="142"/>
      <c r="I30" s="142"/>
    </row>
    <row r="31" spans="1:11" ht="12.75" customHeight="1">
      <c r="A31" s="142" t="s">
        <v>23</v>
      </c>
      <c r="B31" s="142"/>
      <c r="C31" s="142"/>
      <c r="D31" s="142"/>
      <c r="E31" s="142"/>
      <c r="F31" s="142"/>
      <c r="G31" s="142"/>
      <c r="H31" s="142"/>
      <c r="I31" s="142"/>
    </row>
    <row r="32" spans="1:11" ht="24.75" customHeight="1">
      <c r="A32" s="143" t="s">
        <v>24</v>
      </c>
      <c r="B32" s="143"/>
      <c r="C32" s="143"/>
      <c r="D32" s="143"/>
      <c r="E32" s="143"/>
      <c r="F32" s="143"/>
      <c r="G32" s="143"/>
      <c r="H32" s="143"/>
      <c r="I32" s="143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r:id="rId1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zoomScaleNormal="100" workbookViewId="0">
      <selection activeCell="H7" sqref="H7"/>
    </sheetView>
  </sheetViews>
  <sheetFormatPr defaultColWidth="9.140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1024" width="9.140625" style="1"/>
  </cols>
  <sheetData>
    <row r="1" spans="1:9" ht="15.75">
      <c r="A1" s="134" t="s">
        <v>0</v>
      </c>
      <c r="B1" s="134"/>
      <c r="C1" s="134"/>
      <c r="D1" s="134"/>
      <c r="E1" s="134"/>
      <c r="F1" s="134"/>
      <c r="G1" s="134"/>
      <c r="H1" s="134"/>
      <c r="I1" s="134"/>
    </row>
    <row r="2" spans="1:9" ht="25.5">
      <c r="A2" s="135" t="s">
        <v>154</v>
      </c>
      <c r="B2" s="2" t="s">
        <v>1</v>
      </c>
      <c r="C2" s="2" t="s">
        <v>2</v>
      </c>
      <c r="D2" s="2" t="s">
        <v>3</v>
      </c>
      <c r="E2" s="3" t="s">
        <v>4</v>
      </c>
      <c r="F2" s="3" t="s">
        <v>5</v>
      </c>
      <c r="G2" s="2" t="s">
        <v>6</v>
      </c>
      <c r="H2" s="4" t="s">
        <v>7</v>
      </c>
      <c r="I2" s="5" t="s">
        <v>8</v>
      </c>
    </row>
    <row r="3" spans="1:9" ht="12.75" customHeight="1">
      <c r="A3" s="135"/>
      <c r="B3" s="136" t="s">
        <v>80</v>
      </c>
      <c r="C3" s="137" t="s">
        <v>33</v>
      </c>
      <c r="D3" s="138">
        <v>1</v>
      </c>
      <c r="E3" s="139">
        <f>IF(C20&lt;=25%,D20,MIN(E20:F20))</f>
        <v>2883.24</v>
      </c>
      <c r="F3" s="139">
        <f>MIN(H3:H17)</f>
        <v>2299.7199999999998</v>
      </c>
      <c r="G3" s="6" t="s">
        <v>34</v>
      </c>
      <c r="H3" s="7">
        <v>15000</v>
      </c>
      <c r="I3" s="8" t="str">
        <f t="shared" ref="I3:I17" si="0">IF(H3="","",(IF($C$20&lt;25%,"N/A",IF(H3&lt;=($D$20+$A$20),H3,"Descartado"))))</f>
        <v>Descartado</v>
      </c>
    </row>
    <row r="4" spans="1:9">
      <c r="A4" s="135"/>
      <c r="B4" s="136"/>
      <c r="C4" s="137"/>
      <c r="D4" s="138"/>
      <c r="E4" s="139"/>
      <c r="F4" s="139"/>
      <c r="G4" s="6" t="s">
        <v>35</v>
      </c>
      <c r="H4" s="7">
        <v>2299.7199999999998</v>
      </c>
      <c r="I4" s="8">
        <f t="shared" si="0"/>
        <v>2299.7199999999998</v>
      </c>
    </row>
    <row r="5" spans="1:9">
      <c r="A5" s="135"/>
      <c r="B5" s="136"/>
      <c r="C5" s="137"/>
      <c r="D5" s="138"/>
      <c r="E5" s="139"/>
      <c r="F5" s="139"/>
      <c r="G5" s="6" t="s">
        <v>159</v>
      </c>
      <c r="H5" s="7">
        <v>2500</v>
      </c>
      <c r="I5" s="8">
        <f t="shared" si="0"/>
        <v>2500</v>
      </c>
    </row>
    <row r="6" spans="1:9">
      <c r="A6" s="135"/>
      <c r="B6" s="136"/>
      <c r="C6" s="137"/>
      <c r="D6" s="138"/>
      <c r="E6" s="139"/>
      <c r="F6" s="139"/>
      <c r="G6" s="6" t="s">
        <v>163</v>
      </c>
      <c r="H6" s="7">
        <v>3850</v>
      </c>
      <c r="I6" s="8">
        <f t="shared" si="0"/>
        <v>3850</v>
      </c>
    </row>
    <row r="7" spans="1:9">
      <c r="A7" s="135"/>
      <c r="B7" s="136"/>
      <c r="C7" s="137"/>
      <c r="D7" s="138"/>
      <c r="E7" s="139"/>
      <c r="F7" s="139"/>
      <c r="G7" s="6"/>
      <c r="H7" s="7"/>
      <c r="I7" s="8" t="str">
        <f t="shared" si="0"/>
        <v/>
      </c>
    </row>
    <row r="8" spans="1:9">
      <c r="A8" s="135"/>
      <c r="B8" s="136"/>
      <c r="C8" s="137"/>
      <c r="D8" s="138"/>
      <c r="E8" s="139"/>
      <c r="F8" s="139"/>
      <c r="G8" s="6"/>
      <c r="H8" s="7"/>
      <c r="I8" s="8" t="str">
        <f t="shared" si="0"/>
        <v/>
      </c>
    </row>
    <row r="9" spans="1:9">
      <c r="A9" s="135"/>
      <c r="B9" s="136"/>
      <c r="C9" s="137"/>
      <c r="D9" s="138"/>
      <c r="E9" s="139"/>
      <c r="F9" s="139"/>
      <c r="G9" s="6"/>
      <c r="H9" s="7"/>
      <c r="I9" s="8" t="str">
        <f t="shared" si="0"/>
        <v/>
      </c>
    </row>
    <row r="10" spans="1:9">
      <c r="A10" s="135"/>
      <c r="B10" s="136"/>
      <c r="C10" s="137"/>
      <c r="D10" s="138"/>
      <c r="E10" s="139"/>
      <c r="F10" s="139"/>
      <c r="G10" s="6"/>
      <c r="H10" s="7"/>
      <c r="I10" s="8" t="str">
        <f t="shared" si="0"/>
        <v/>
      </c>
    </row>
    <row r="11" spans="1:9">
      <c r="A11" s="135"/>
      <c r="B11" s="136"/>
      <c r="C11" s="137"/>
      <c r="D11" s="138"/>
      <c r="E11" s="139"/>
      <c r="F11" s="139"/>
      <c r="G11" s="6"/>
      <c r="H11" s="7"/>
      <c r="I11" s="8" t="str">
        <f t="shared" si="0"/>
        <v/>
      </c>
    </row>
    <row r="12" spans="1:9">
      <c r="A12" s="135"/>
      <c r="B12" s="136"/>
      <c r="C12" s="137"/>
      <c r="D12" s="138"/>
      <c r="E12" s="139"/>
      <c r="F12" s="139"/>
      <c r="G12" s="6"/>
      <c r="H12" s="7"/>
      <c r="I12" s="8" t="str">
        <f t="shared" si="0"/>
        <v/>
      </c>
    </row>
    <row r="13" spans="1:9">
      <c r="A13" s="135"/>
      <c r="B13" s="136"/>
      <c r="C13" s="137"/>
      <c r="D13" s="138"/>
      <c r="E13" s="139"/>
      <c r="F13" s="139"/>
      <c r="G13" s="6"/>
      <c r="H13" s="7"/>
      <c r="I13" s="8" t="str">
        <f t="shared" si="0"/>
        <v/>
      </c>
    </row>
    <row r="14" spans="1:9">
      <c r="A14" s="135"/>
      <c r="B14" s="136"/>
      <c r="C14" s="137"/>
      <c r="D14" s="138"/>
      <c r="E14" s="139"/>
      <c r="F14" s="139"/>
      <c r="G14" s="6"/>
      <c r="H14" s="7"/>
      <c r="I14" s="8" t="str">
        <f t="shared" si="0"/>
        <v/>
      </c>
    </row>
    <row r="15" spans="1:9">
      <c r="A15" s="135"/>
      <c r="B15" s="136"/>
      <c r="C15" s="137"/>
      <c r="D15" s="138"/>
      <c r="E15" s="139"/>
      <c r="F15" s="139"/>
      <c r="G15" s="6"/>
      <c r="H15" s="7"/>
      <c r="I15" s="8" t="str">
        <f t="shared" si="0"/>
        <v/>
      </c>
    </row>
    <row r="16" spans="1:9">
      <c r="A16" s="135"/>
      <c r="B16" s="136"/>
      <c r="C16" s="137"/>
      <c r="D16" s="138"/>
      <c r="E16" s="139"/>
      <c r="F16" s="139"/>
      <c r="G16" s="6"/>
      <c r="H16" s="7"/>
      <c r="I16" s="8" t="str">
        <f t="shared" si="0"/>
        <v/>
      </c>
    </row>
    <row r="17" spans="1:11">
      <c r="A17" s="135"/>
      <c r="B17" s="136"/>
      <c r="C17" s="137"/>
      <c r="D17" s="138"/>
      <c r="E17" s="139"/>
      <c r="F17" s="139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9</v>
      </c>
      <c r="B19" s="5" t="s">
        <v>10</v>
      </c>
      <c r="C19" s="4" t="s">
        <v>11</v>
      </c>
      <c r="D19" s="16" t="s">
        <v>12</v>
      </c>
      <c r="E19" s="17" t="s">
        <v>13</v>
      </c>
      <c r="F19" s="16" t="s">
        <v>14</v>
      </c>
      <c r="G19" s="140" t="s">
        <v>15</v>
      </c>
      <c r="H19" s="140"/>
      <c r="I19" s="18"/>
    </row>
    <row r="20" spans="1:11">
      <c r="A20" s="19">
        <f>IF(B20&lt;2,"N/A",(STDEV(H3:H17)))</f>
        <v>6097.3736985361165</v>
      </c>
      <c r="B20" s="19">
        <f>COUNT(H3:H17)</f>
        <v>4</v>
      </c>
      <c r="C20" s="20">
        <f>IF(B20&lt;2,"N/A",(A20/D20))</f>
        <v>1.0312804884854647</v>
      </c>
      <c r="D20" s="21">
        <f>ROUND(AVERAGE(H3:H17),2)</f>
        <v>5912.43</v>
      </c>
      <c r="E20" s="22">
        <f>IFERROR(ROUND(IF(B20&lt;2,"N/A",(IF(C20&lt;=25%,"N/A",AVERAGE(I3:I17)))),2),"N/A")</f>
        <v>2883.24</v>
      </c>
      <c r="F20" s="22">
        <f>ROUND(MEDIAN(H3:H17),2)</f>
        <v>3175</v>
      </c>
      <c r="G20" s="23" t="str">
        <f>INDEX(G3:G17,MATCH(H20,H3:H17,0))</f>
        <v>CLARO S/A</v>
      </c>
      <c r="H20" s="24">
        <f>MIN(H3:H17)</f>
        <v>2299.7199999999998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141"/>
      <c r="E22" s="141"/>
      <c r="F22" s="30"/>
      <c r="G22" s="31" t="s">
        <v>16</v>
      </c>
      <c r="H22" s="32">
        <f>IF(C20&lt;=25%,D20,MIN(E20:F20))</f>
        <v>2883.24</v>
      </c>
    </row>
    <row r="23" spans="1:11">
      <c r="B23" s="25"/>
      <c r="C23" s="25"/>
      <c r="D23" s="141"/>
      <c r="E23" s="141"/>
      <c r="F23" s="33"/>
      <c r="G23" s="4" t="s">
        <v>17</v>
      </c>
      <c r="H23" s="24">
        <f>ROUND(H22,2)*D3</f>
        <v>2883.24</v>
      </c>
    </row>
    <row r="24" spans="1:11">
      <c r="B24" s="29"/>
      <c r="C24" s="29"/>
      <c r="D24" s="18"/>
      <c r="E24" s="18"/>
    </row>
    <row r="26" spans="1:11" ht="12.75" customHeight="1">
      <c r="A26" s="142" t="s">
        <v>18</v>
      </c>
      <c r="B26" s="142"/>
      <c r="C26" s="142"/>
      <c r="D26" s="142"/>
      <c r="E26" s="142"/>
      <c r="F26" s="142"/>
      <c r="G26" s="142"/>
      <c r="H26" s="142"/>
      <c r="I26" s="142"/>
    </row>
    <row r="27" spans="1:11" ht="12.75" customHeight="1">
      <c r="A27" s="142" t="s">
        <v>19</v>
      </c>
      <c r="B27" s="142"/>
      <c r="C27" s="142"/>
      <c r="D27" s="142"/>
      <c r="E27" s="142"/>
      <c r="F27" s="142"/>
      <c r="G27" s="142"/>
      <c r="H27" s="142"/>
      <c r="I27" s="142"/>
    </row>
    <row r="28" spans="1:11" ht="12.75" customHeight="1">
      <c r="A28" s="142" t="s">
        <v>20</v>
      </c>
      <c r="B28" s="142"/>
      <c r="C28" s="142"/>
      <c r="D28" s="142"/>
      <c r="E28" s="142"/>
      <c r="F28" s="142"/>
      <c r="G28" s="142"/>
      <c r="H28" s="142"/>
      <c r="I28" s="142"/>
    </row>
    <row r="29" spans="1:11" ht="12.75" customHeight="1">
      <c r="A29" s="142" t="s">
        <v>21</v>
      </c>
      <c r="B29" s="142"/>
      <c r="C29" s="142"/>
      <c r="D29" s="142"/>
      <c r="E29" s="142"/>
      <c r="F29" s="142"/>
      <c r="G29" s="142"/>
      <c r="H29" s="142"/>
      <c r="I29" s="142"/>
    </row>
    <row r="30" spans="1:11" ht="12.75" customHeight="1">
      <c r="A30" s="142" t="s">
        <v>22</v>
      </c>
      <c r="B30" s="142"/>
      <c r="C30" s="142"/>
      <c r="D30" s="142"/>
      <c r="E30" s="142"/>
      <c r="F30" s="142"/>
      <c r="G30" s="142"/>
      <c r="H30" s="142"/>
      <c r="I30" s="142"/>
    </row>
    <row r="31" spans="1:11" ht="12.75" customHeight="1">
      <c r="A31" s="142" t="s">
        <v>23</v>
      </c>
      <c r="B31" s="142"/>
      <c r="C31" s="142"/>
      <c r="D31" s="142"/>
      <c r="E31" s="142"/>
      <c r="F31" s="142"/>
      <c r="G31" s="142"/>
      <c r="H31" s="142"/>
      <c r="I31" s="142"/>
    </row>
    <row r="32" spans="1:11" ht="24.75" customHeight="1">
      <c r="A32" s="143" t="s">
        <v>24</v>
      </c>
      <c r="B32" s="143"/>
      <c r="C32" s="143"/>
      <c r="D32" s="143"/>
      <c r="E32" s="143"/>
      <c r="F32" s="143"/>
      <c r="G32" s="143"/>
      <c r="H32" s="143"/>
      <c r="I32" s="143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r:id="rId1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zoomScaleNormal="100" workbookViewId="0">
      <selection activeCell="H7" sqref="H7"/>
    </sheetView>
  </sheetViews>
  <sheetFormatPr defaultColWidth="9.140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1024" width="9.140625" style="1"/>
  </cols>
  <sheetData>
    <row r="1" spans="1:9" ht="15.75">
      <c r="A1" s="134" t="s">
        <v>0</v>
      </c>
      <c r="B1" s="134"/>
      <c r="C1" s="134"/>
      <c r="D1" s="134"/>
      <c r="E1" s="134"/>
      <c r="F1" s="134"/>
      <c r="G1" s="134"/>
      <c r="H1" s="134"/>
      <c r="I1" s="134"/>
    </row>
    <row r="2" spans="1:9" ht="25.5">
      <c r="A2" s="135" t="s">
        <v>153</v>
      </c>
      <c r="B2" s="2" t="s">
        <v>1</v>
      </c>
      <c r="C2" s="2" t="s">
        <v>2</v>
      </c>
      <c r="D2" s="2" t="s">
        <v>3</v>
      </c>
      <c r="E2" s="3" t="s">
        <v>4</v>
      </c>
      <c r="F2" s="3" t="s">
        <v>5</v>
      </c>
      <c r="G2" s="2" t="s">
        <v>6</v>
      </c>
      <c r="H2" s="4" t="s">
        <v>7</v>
      </c>
      <c r="I2" s="5" t="s">
        <v>8</v>
      </c>
    </row>
    <row r="3" spans="1:9" ht="12.75" customHeight="1">
      <c r="A3" s="135"/>
      <c r="B3" s="136" t="s">
        <v>79</v>
      </c>
      <c r="C3" s="137" t="s">
        <v>33</v>
      </c>
      <c r="D3" s="138">
        <v>1</v>
      </c>
      <c r="E3" s="139">
        <f>IF(C20&lt;=25%,D20,MIN(E20:F20))</f>
        <v>15714.04</v>
      </c>
      <c r="F3" s="139">
        <f>MIN(H3:H17)</f>
        <v>13708</v>
      </c>
      <c r="G3" s="6" t="s">
        <v>34</v>
      </c>
      <c r="H3" s="7">
        <v>13708</v>
      </c>
      <c r="I3" s="8" t="str">
        <f t="shared" ref="I3:I17" si="0">IF(H3="","",(IF($C$20&lt;25%,"N/A",IF(H3&lt;=($D$20+$A$20),H3,"Descartado"))))</f>
        <v>N/A</v>
      </c>
    </row>
    <row r="4" spans="1:9">
      <c r="A4" s="135"/>
      <c r="B4" s="136"/>
      <c r="C4" s="137"/>
      <c r="D4" s="138"/>
      <c r="E4" s="139"/>
      <c r="F4" s="139"/>
      <c r="G4" s="6" t="s">
        <v>35</v>
      </c>
      <c r="H4" s="7">
        <v>16648.14</v>
      </c>
      <c r="I4" s="8" t="str">
        <f t="shared" si="0"/>
        <v>N/A</v>
      </c>
    </row>
    <row r="5" spans="1:9">
      <c r="A5" s="135"/>
      <c r="B5" s="136"/>
      <c r="C5" s="137"/>
      <c r="D5" s="138"/>
      <c r="E5" s="139"/>
      <c r="F5" s="139"/>
      <c r="G5" s="6" t="s">
        <v>159</v>
      </c>
      <c r="H5" s="7">
        <v>18000</v>
      </c>
      <c r="I5" s="8" t="str">
        <f t="shared" si="0"/>
        <v>N/A</v>
      </c>
    </row>
    <row r="6" spans="1:9">
      <c r="A6" s="135"/>
      <c r="B6" s="136"/>
      <c r="C6" s="137"/>
      <c r="D6" s="138"/>
      <c r="E6" s="139"/>
      <c r="F6" s="139"/>
      <c r="G6" s="6" t="s">
        <v>163</v>
      </c>
      <c r="H6" s="7">
        <v>14500</v>
      </c>
      <c r="I6" s="8" t="str">
        <f t="shared" si="0"/>
        <v>N/A</v>
      </c>
    </row>
    <row r="7" spans="1:9">
      <c r="A7" s="135"/>
      <c r="B7" s="136"/>
      <c r="C7" s="137"/>
      <c r="D7" s="138"/>
      <c r="E7" s="139"/>
      <c r="F7" s="139"/>
      <c r="G7" s="6"/>
      <c r="H7" s="7"/>
      <c r="I7" s="8" t="str">
        <f t="shared" si="0"/>
        <v/>
      </c>
    </row>
    <row r="8" spans="1:9">
      <c r="A8" s="135"/>
      <c r="B8" s="136"/>
      <c r="C8" s="137"/>
      <c r="D8" s="138"/>
      <c r="E8" s="139"/>
      <c r="F8" s="139"/>
      <c r="G8" s="6"/>
      <c r="H8" s="7"/>
      <c r="I8" s="8" t="str">
        <f t="shared" si="0"/>
        <v/>
      </c>
    </row>
    <row r="9" spans="1:9">
      <c r="A9" s="135"/>
      <c r="B9" s="136"/>
      <c r="C9" s="137"/>
      <c r="D9" s="138"/>
      <c r="E9" s="139"/>
      <c r="F9" s="139"/>
      <c r="G9" s="6"/>
      <c r="H9" s="7"/>
      <c r="I9" s="8" t="str">
        <f t="shared" si="0"/>
        <v/>
      </c>
    </row>
    <row r="10" spans="1:9">
      <c r="A10" s="135"/>
      <c r="B10" s="136"/>
      <c r="C10" s="137"/>
      <c r="D10" s="138"/>
      <c r="E10" s="139"/>
      <c r="F10" s="139"/>
      <c r="G10" s="6"/>
      <c r="H10" s="7"/>
      <c r="I10" s="8" t="str">
        <f t="shared" si="0"/>
        <v/>
      </c>
    </row>
    <row r="11" spans="1:9">
      <c r="A11" s="135"/>
      <c r="B11" s="136"/>
      <c r="C11" s="137"/>
      <c r="D11" s="138"/>
      <c r="E11" s="139"/>
      <c r="F11" s="139"/>
      <c r="G11" s="6"/>
      <c r="H11" s="7"/>
      <c r="I11" s="8" t="str">
        <f t="shared" si="0"/>
        <v/>
      </c>
    </row>
    <row r="12" spans="1:9">
      <c r="A12" s="135"/>
      <c r="B12" s="136"/>
      <c r="C12" s="137"/>
      <c r="D12" s="138"/>
      <c r="E12" s="139"/>
      <c r="F12" s="139"/>
      <c r="G12" s="6"/>
      <c r="H12" s="7"/>
      <c r="I12" s="8" t="str">
        <f t="shared" si="0"/>
        <v/>
      </c>
    </row>
    <row r="13" spans="1:9">
      <c r="A13" s="135"/>
      <c r="B13" s="136"/>
      <c r="C13" s="137"/>
      <c r="D13" s="138"/>
      <c r="E13" s="139"/>
      <c r="F13" s="139"/>
      <c r="G13" s="6"/>
      <c r="H13" s="7"/>
      <c r="I13" s="8" t="str">
        <f t="shared" si="0"/>
        <v/>
      </c>
    </row>
    <row r="14" spans="1:9">
      <c r="A14" s="135"/>
      <c r="B14" s="136"/>
      <c r="C14" s="137"/>
      <c r="D14" s="138"/>
      <c r="E14" s="139"/>
      <c r="F14" s="139"/>
      <c r="G14" s="6"/>
      <c r="H14" s="7"/>
      <c r="I14" s="8" t="str">
        <f t="shared" si="0"/>
        <v/>
      </c>
    </row>
    <row r="15" spans="1:9">
      <c r="A15" s="135"/>
      <c r="B15" s="136"/>
      <c r="C15" s="137"/>
      <c r="D15" s="138"/>
      <c r="E15" s="139"/>
      <c r="F15" s="139"/>
      <c r="G15" s="6"/>
      <c r="H15" s="7"/>
      <c r="I15" s="8" t="str">
        <f t="shared" si="0"/>
        <v/>
      </c>
    </row>
    <row r="16" spans="1:9">
      <c r="A16" s="135"/>
      <c r="B16" s="136"/>
      <c r="C16" s="137"/>
      <c r="D16" s="138"/>
      <c r="E16" s="139"/>
      <c r="F16" s="139"/>
      <c r="G16" s="6"/>
      <c r="H16" s="7"/>
      <c r="I16" s="8" t="str">
        <f t="shared" si="0"/>
        <v/>
      </c>
    </row>
    <row r="17" spans="1:11">
      <c r="A17" s="135"/>
      <c r="B17" s="136"/>
      <c r="C17" s="137"/>
      <c r="D17" s="138"/>
      <c r="E17" s="139"/>
      <c r="F17" s="139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9</v>
      </c>
      <c r="B19" s="5" t="s">
        <v>10</v>
      </c>
      <c r="C19" s="4" t="s">
        <v>11</v>
      </c>
      <c r="D19" s="16" t="s">
        <v>12</v>
      </c>
      <c r="E19" s="17" t="s">
        <v>13</v>
      </c>
      <c r="F19" s="16" t="s">
        <v>14</v>
      </c>
      <c r="G19" s="140" t="s">
        <v>15</v>
      </c>
      <c r="H19" s="140"/>
      <c r="I19" s="18"/>
    </row>
    <row r="20" spans="1:11">
      <c r="A20" s="19">
        <f>IF(B20&lt;2,"N/A",(STDEV(H3:H17)))</f>
        <v>1966.065914010348</v>
      </c>
      <c r="B20" s="19">
        <f>COUNT(H3:H17)</f>
        <v>4</v>
      </c>
      <c r="C20" s="20">
        <f>IF(B20&lt;2,"N/A",(A20/D20))</f>
        <v>0.12511524178443914</v>
      </c>
      <c r="D20" s="21">
        <f>ROUND(AVERAGE(H3:H17),2)</f>
        <v>15714.04</v>
      </c>
      <c r="E20" s="22" t="str">
        <f>IFERROR(ROUND(IF(B20&lt;2,"N/A",(IF(C20&lt;=25%,"N/A",AVERAGE(I3:I17)))),2),"N/A")</f>
        <v>N/A</v>
      </c>
      <c r="F20" s="22">
        <f>ROUND(MEDIAN(H3:H17),2)</f>
        <v>15574.07</v>
      </c>
      <c r="G20" s="23" t="str">
        <f>INDEX(G3:G17,MATCH(H20,H3:H17,0))</f>
        <v>OI S/A</v>
      </c>
      <c r="H20" s="24">
        <f>MIN(H3:H17)</f>
        <v>13708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141"/>
      <c r="E22" s="141"/>
      <c r="F22" s="30"/>
      <c r="G22" s="31" t="s">
        <v>16</v>
      </c>
      <c r="H22" s="32">
        <f>IF(C20&lt;=25%,D20,MIN(E20:F20))</f>
        <v>15714.04</v>
      </c>
    </row>
    <row r="23" spans="1:11">
      <c r="B23" s="25"/>
      <c r="C23" s="25"/>
      <c r="D23" s="141"/>
      <c r="E23" s="141"/>
      <c r="F23" s="33"/>
      <c r="G23" s="4" t="s">
        <v>17</v>
      </c>
      <c r="H23" s="24">
        <f>ROUND(H22,2)*D3</f>
        <v>15714.04</v>
      </c>
    </row>
    <row r="24" spans="1:11">
      <c r="B24" s="29"/>
      <c r="C24" s="29"/>
      <c r="D24" s="18"/>
      <c r="E24" s="18"/>
    </row>
    <row r="26" spans="1:11" ht="12.75" customHeight="1">
      <c r="A26" s="142" t="s">
        <v>18</v>
      </c>
      <c r="B26" s="142"/>
      <c r="C26" s="142"/>
      <c r="D26" s="142"/>
      <c r="E26" s="142"/>
      <c r="F26" s="142"/>
      <c r="G26" s="142"/>
      <c r="H26" s="142"/>
      <c r="I26" s="142"/>
    </row>
    <row r="27" spans="1:11" ht="12.75" customHeight="1">
      <c r="A27" s="142" t="s">
        <v>19</v>
      </c>
      <c r="B27" s="142"/>
      <c r="C27" s="142"/>
      <c r="D27" s="142"/>
      <c r="E27" s="142"/>
      <c r="F27" s="142"/>
      <c r="G27" s="142"/>
      <c r="H27" s="142"/>
      <c r="I27" s="142"/>
    </row>
    <row r="28" spans="1:11" ht="12.75" customHeight="1">
      <c r="A28" s="142" t="s">
        <v>20</v>
      </c>
      <c r="B28" s="142"/>
      <c r="C28" s="142"/>
      <c r="D28" s="142"/>
      <c r="E28" s="142"/>
      <c r="F28" s="142"/>
      <c r="G28" s="142"/>
      <c r="H28" s="142"/>
      <c r="I28" s="142"/>
    </row>
    <row r="29" spans="1:11" ht="12.75" customHeight="1">
      <c r="A29" s="142" t="s">
        <v>21</v>
      </c>
      <c r="B29" s="142"/>
      <c r="C29" s="142"/>
      <c r="D29" s="142"/>
      <c r="E29" s="142"/>
      <c r="F29" s="142"/>
      <c r="G29" s="142"/>
      <c r="H29" s="142"/>
      <c r="I29" s="142"/>
    </row>
    <row r="30" spans="1:11" ht="12.75" customHeight="1">
      <c r="A30" s="142" t="s">
        <v>22</v>
      </c>
      <c r="B30" s="142"/>
      <c r="C30" s="142"/>
      <c r="D30" s="142"/>
      <c r="E30" s="142"/>
      <c r="F30" s="142"/>
      <c r="G30" s="142"/>
      <c r="H30" s="142"/>
      <c r="I30" s="142"/>
    </row>
    <row r="31" spans="1:11" ht="12.75" customHeight="1">
      <c r="A31" s="142" t="s">
        <v>23</v>
      </c>
      <c r="B31" s="142"/>
      <c r="C31" s="142"/>
      <c r="D31" s="142"/>
      <c r="E31" s="142"/>
      <c r="F31" s="142"/>
      <c r="G31" s="142"/>
      <c r="H31" s="142"/>
      <c r="I31" s="142"/>
    </row>
    <row r="32" spans="1:11" ht="24.75" customHeight="1">
      <c r="A32" s="143" t="s">
        <v>24</v>
      </c>
      <c r="B32" s="143"/>
      <c r="C32" s="143"/>
      <c r="D32" s="143"/>
      <c r="E32" s="143"/>
      <c r="F32" s="143"/>
      <c r="G32" s="143"/>
      <c r="H32" s="143"/>
      <c r="I32" s="143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r:id="rId1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zoomScaleNormal="100" workbookViewId="0">
      <selection activeCell="H7" sqref="H7"/>
    </sheetView>
  </sheetViews>
  <sheetFormatPr defaultColWidth="9.140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1024" width="9.140625" style="1"/>
  </cols>
  <sheetData>
    <row r="1" spans="1:9" ht="15.75">
      <c r="A1" s="134" t="s">
        <v>0</v>
      </c>
      <c r="B1" s="134"/>
      <c r="C1" s="134"/>
      <c r="D1" s="134"/>
      <c r="E1" s="134"/>
      <c r="F1" s="134"/>
      <c r="G1" s="134"/>
      <c r="H1" s="134"/>
      <c r="I1" s="134"/>
    </row>
    <row r="2" spans="1:9" ht="25.5">
      <c r="A2" s="135" t="s">
        <v>153</v>
      </c>
      <c r="B2" s="2" t="s">
        <v>1</v>
      </c>
      <c r="C2" s="2" t="s">
        <v>2</v>
      </c>
      <c r="D2" s="2" t="s">
        <v>3</v>
      </c>
      <c r="E2" s="3" t="s">
        <v>4</v>
      </c>
      <c r="F2" s="3" t="s">
        <v>5</v>
      </c>
      <c r="G2" s="2" t="s">
        <v>6</v>
      </c>
      <c r="H2" s="4" t="s">
        <v>7</v>
      </c>
      <c r="I2" s="5" t="s">
        <v>8</v>
      </c>
    </row>
    <row r="3" spans="1:9" ht="12.75" customHeight="1">
      <c r="A3" s="135"/>
      <c r="B3" s="136" t="s">
        <v>80</v>
      </c>
      <c r="C3" s="137" t="s">
        <v>33</v>
      </c>
      <c r="D3" s="138">
        <v>1</v>
      </c>
      <c r="E3" s="139">
        <f>IF(C20&lt;=25%,D20,MIN(E20:F20))</f>
        <v>2883.24</v>
      </c>
      <c r="F3" s="139">
        <f>MIN(H3:H17)</f>
        <v>2299.7199999999998</v>
      </c>
      <c r="G3" s="6" t="s">
        <v>34</v>
      </c>
      <c r="H3" s="7">
        <v>15000</v>
      </c>
      <c r="I3" s="8" t="str">
        <f t="shared" ref="I3:I17" si="0">IF(H3="","",(IF($C$20&lt;25%,"N/A",IF(H3&lt;=($D$20+$A$20),H3,"Descartado"))))</f>
        <v>Descartado</v>
      </c>
    </row>
    <row r="4" spans="1:9">
      <c r="A4" s="135"/>
      <c r="B4" s="136"/>
      <c r="C4" s="137"/>
      <c r="D4" s="138"/>
      <c r="E4" s="139"/>
      <c r="F4" s="139"/>
      <c r="G4" s="6" t="s">
        <v>35</v>
      </c>
      <c r="H4" s="7">
        <v>2299.7199999999998</v>
      </c>
      <c r="I4" s="8">
        <f t="shared" si="0"/>
        <v>2299.7199999999998</v>
      </c>
    </row>
    <row r="5" spans="1:9">
      <c r="A5" s="135"/>
      <c r="B5" s="136"/>
      <c r="C5" s="137"/>
      <c r="D5" s="138"/>
      <c r="E5" s="139"/>
      <c r="F5" s="139"/>
      <c r="G5" s="6" t="s">
        <v>159</v>
      </c>
      <c r="H5" s="7">
        <v>2500</v>
      </c>
      <c r="I5" s="8">
        <f t="shared" si="0"/>
        <v>2500</v>
      </c>
    </row>
    <row r="6" spans="1:9">
      <c r="A6" s="135"/>
      <c r="B6" s="136"/>
      <c r="C6" s="137"/>
      <c r="D6" s="138"/>
      <c r="E6" s="139"/>
      <c r="F6" s="139"/>
      <c r="G6" s="6" t="s">
        <v>163</v>
      </c>
      <c r="H6" s="7">
        <v>3850</v>
      </c>
      <c r="I6" s="8">
        <f t="shared" si="0"/>
        <v>3850</v>
      </c>
    </row>
    <row r="7" spans="1:9">
      <c r="A7" s="135"/>
      <c r="B7" s="136"/>
      <c r="C7" s="137"/>
      <c r="D7" s="138"/>
      <c r="E7" s="139"/>
      <c r="F7" s="139"/>
      <c r="G7" s="6"/>
      <c r="H7" s="7"/>
      <c r="I7" s="8" t="str">
        <f t="shared" si="0"/>
        <v/>
      </c>
    </row>
    <row r="8" spans="1:9">
      <c r="A8" s="135"/>
      <c r="B8" s="136"/>
      <c r="C8" s="137"/>
      <c r="D8" s="138"/>
      <c r="E8" s="139"/>
      <c r="F8" s="139"/>
      <c r="G8" s="6"/>
      <c r="H8" s="7"/>
      <c r="I8" s="8" t="str">
        <f t="shared" si="0"/>
        <v/>
      </c>
    </row>
    <row r="9" spans="1:9">
      <c r="A9" s="135"/>
      <c r="B9" s="136"/>
      <c r="C9" s="137"/>
      <c r="D9" s="138"/>
      <c r="E9" s="139"/>
      <c r="F9" s="139"/>
      <c r="G9" s="6"/>
      <c r="H9" s="7"/>
      <c r="I9" s="8" t="str">
        <f t="shared" si="0"/>
        <v/>
      </c>
    </row>
    <row r="10" spans="1:9">
      <c r="A10" s="135"/>
      <c r="B10" s="136"/>
      <c r="C10" s="137"/>
      <c r="D10" s="138"/>
      <c r="E10" s="139"/>
      <c r="F10" s="139"/>
      <c r="G10" s="6"/>
      <c r="H10" s="7"/>
      <c r="I10" s="8" t="str">
        <f t="shared" si="0"/>
        <v/>
      </c>
    </row>
    <row r="11" spans="1:9">
      <c r="A11" s="135"/>
      <c r="B11" s="136"/>
      <c r="C11" s="137"/>
      <c r="D11" s="138"/>
      <c r="E11" s="139"/>
      <c r="F11" s="139"/>
      <c r="G11" s="6"/>
      <c r="H11" s="7"/>
      <c r="I11" s="8" t="str">
        <f t="shared" si="0"/>
        <v/>
      </c>
    </row>
    <row r="12" spans="1:9">
      <c r="A12" s="135"/>
      <c r="B12" s="136"/>
      <c r="C12" s="137"/>
      <c r="D12" s="138"/>
      <c r="E12" s="139"/>
      <c r="F12" s="139"/>
      <c r="G12" s="6"/>
      <c r="H12" s="7"/>
      <c r="I12" s="8" t="str">
        <f t="shared" si="0"/>
        <v/>
      </c>
    </row>
    <row r="13" spans="1:9">
      <c r="A13" s="135"/>
      <c r="B13" s="136"/>
      <c r="C13" s="137"/>
      <c r="D13" s="138"/>
      <c r="E13" s="139"/>
      <c r="F13" s="139"/>
      <c r="G13" s="6"/>
      <c r="H13" s="7"/>
      <c r="I13" s="8" t="str">
        <f t="shared" si="0"/>
        <v/>
      </c>
    </row>
    <row r="14" spans="1:9">
      <c r="A14" s="135"/>
      <c r="B14" s="136"/>
      <c r="C14" s="137"/>
      <c r="D14" s="138"/>
      <c r="E14" s="139"/>
      <c r="F14" s="139"/>
      <c r="G14" s="6"/>
      <c r="H14" s="7"/>
      <c r="I14" s="8" t="str">
        <f t="shared" si="0"/>
        <v/>
      </c>
    </row>
    <row r="15" spans="1:9">
      <c r="A15" s="135"/>
      <c r="B15" s="136"/>
      <c r="C15" s="137"/>
      <c r="D15" s="138"/>
      <c r="E15" s="139"/>
      <c r="F15" s="139"/>
      <c r="G15" s="6"/>
      <c r="H15" s="7"/>
      <c r="I15" s="8" t="str">
        <f t="shared" si="0"/>
        <v/>
      </c>
    </row>
    <row r="16" spans="1:9">
      <c r="A16" s="135"/>
      <c r="B16" s="136"/>
      <c r="C16" s="137"/>
      <c r="D16" s="138"/>
      <c r="E16" s="139"/>
      <c r="F16" s="139"/>
      <c r="G16" s="6"/>
      <c r="H16" s="7"/>
      <c r="I16" s="8" t="str">
        <f t="shared" si="0"/>
        <v/>
      </c>
    </row>
    <row r="17" spans="1:11">
      <c r="A17" s="135"/>
      <c r="B17" s="136"/>
      <c r="C17" s="137"/>
      <c r="D17" s="138"/>
      <c r="E17" s="139"/>
      <c r="F17" s="139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9</v>
      </c>
      <c r="B19" s="5" t="s">
        <v>10</v>
      </c>
      <c r="C19" s="4" t="s">
        <v>11</v>
      </c>
      <c r="D19" s="16" t="s">
        <v>12</v>
      </c>
      <c r="E19" s="17" t="s">
        <v>13</v>
      </c>
      <c r="F19" s="16" t="s">
        <v>14</v>
      </c>
      <c r="G19" s="140" t="s">
        <v>15</v>
      </c>
      <c r="H19" s="140"/>
      <c r="I19" s="18"/>
    </row>
    <row r="20" spans="1:11">
      <c r="A20" s="19">
        <f>IF(B20&lt;2,"N/A",(STDEV(H3:H17)))</f>
        <v>6097.3736985361165</v>
      </c>
      <c r="B20" s="19">
        <f>COUNT(H3:H17)</f>
        <v>4</v>
      </c>
      <c r="C20" s="20">
        <f>IF(B20&lt;2,"N/A",(A20/D20))</f>
        <v>1.0312804884854647</v>
      </c>
      <c r="D20" s="21">
        <f>ROUND(AVERAGE(H3:H17),2)</f>
        <v>5912.43</v>
      </c>
      <c r="E20" s="22">
        <f>IFERROR(ROUND(IF(B20&lt;2,"N/A",(IF(C20&lt;=25%,"N/A",AVERAGE(I3:I17)))),2),"N/A")</f>
        <v>2883.24</v>
      </c>
      <c r="F20" s="22">
        <f>ROUND(MEDIAN(H3:H17),2)</f>
        <v>3175</v>
      </c>
      <c r="G20" s="23" t="str">
        <f>INDEX(G3:G17,MATCH(H20,H3:H17,0))</f>
        <v>CLARO S/A</v>
      </c>
      <c r="H20" s="24">
        <f>MIN(H3:H17)</f>
        <v>2299.7199999999998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141"/>
      <c r="E22" s="141"/>
      <c r="F22" s="30"/>
      <c r="G22" s="31" t="s">
        <v>16</v>
      </c>
      <c r="H22" s="32">
        <f>IF(C20&lt;=25%,D20,MIN(E20:F20))</f>
        <v>2883.24</v>
      </c>
    </row>
    <row r="23" spans="1:11">
      <c r="B23" s="25"/>
      <c r="C23" s="25"/>
      <c r="D23" s="141"/>
      <c r="E23" s="141"/>
      <c r="F23" s="33"/>
      <c r="G23" s="4" t="s">
        <v>17</v>
      </c>
      <c r="H23" s="24">
        <f>ROUND(H22,2)*D3</f>
        <v>2883.24</v>
      </c>
    </row>
    <row r="24" spans="1:11">
      <c r="B24" s="29"/>
      <c r="C24" s="29"/>
      <c r="D24" s="18"/>
      <c r="E24" s="18"/>
    </row>
    <row r="26" spans="1:11" ht="12.75" customHeight="1">
      <c r="A26" s="142" t="s">
        <v>18</v>
      </c>
      <c r="B26" s="142"/>
      <c r="C26" s="142"/>
      <c r="D26" s="142"/>
      <c r="E26" s="142"/>
      <c r="F26" s="142"/>
      <c r="G26" s="142"/>
      <c r="H26" s="142"/>
      <c r="I26" s="142"/>
    </row>
    <row r="27" spans="1:11" ht="12.75" customHeight="1">
      <c r="A27" s="142" t="s">
        <v>19</v>
      </c>
      <c r="B27" s="142"/>
      <c r="C27" s="142"/>
      <c r="D27" s="142"/>
      <c r="E27" s="142"/>
      <c r="F27" s="142"/>
      <c r="G27" s="142"/>
      <c r="H27" s="142"/>
      <c r="I27" s="142"/>
    </row>
    <row r="28" spans="1:11" ht="12.75" customHeight="1">
      <c r="A28" s="142" t="s">
        <v>20</v>
      </c>
      <c r="B28" s="142"/>
      <c r="C28" s="142"/>
      <c r="D28" s="142"/>
      <c r="E28" s="142"/>
      <c r="F28" s="142"/>
      <c r="G28" s="142"/>
      <c r="H28" s="142"/>
      <c r="I28" s="142"/>
    </row>
    <row r="29" spans="1:11" ht="12.75" customHeight="1">
      <c r="A29" s="142" t="s">
        <v>21</v>
      </c>
      <c r="B29" s="142"/>
      <c r="C29" s="142"/>
      <c r="D29" s="142"/>
      <c r="E29" s="142"/>
      <c r="F29" s="142"/>
      <c r="G29" s="142"/>
      <c r="H29" s="142"/>
      <c r="I29" s="142"/>
    </row>
    <row r="30" spans="1:11" ht="12.75" customHeight="1">
      <c r="A30" s="142" t="s">
        <v>22</v>
      </c>
      <c r="B30" s="142"/>
      <c r="C30" s="142"/>
      <c r="D30" s="142"/>
      <c r="E30" s="142"/>
      <c r="F30" s="142"/>
      <c r="G30" s="142"/>
      <c r="H30" s="142"/>
      <c r="I30" s="142"/>
    </row>
    <row r="31" spans="1:11" ht="12.75" customHeight="1">
      <c r="A31" s="142" t="s">
        <v>23</v>
      </c>
      <c r="B31" s="142"/>
      <c r="C31" s="142"/>
      <c r="D31" s="142"/>
      <c r="E31" s="142"/>
      <c r="F31" s="142"/>
      <c r="G31" s="142"/>
      <c r="H31" s="142"/>
      <c r="I31" s="142"/>
    </row>
    <row r="32" spans="1:11" ht="24.75" customHeight="1">
      <c r="A32" s="143" t="s">
        <v>24</v>
      </c>
      <c r="B32" s="143"/>
      <c r="C32" s="143"/>
      <c r="D32" s="143"/>
      <c r="E32" s="143"/>
      <c r="F32" s="143"/>
      <c r="G32" s="143"/>
      <c r="H32" s="143"/>
      <c r="I32" s="143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r:id="rId1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G57"/>
  <sheetViews>
    <sheetView view="pageBreakPreview" topLeftCell="A10" zoomScaleNormal="100" workbookViewId="0">
      <selection activeCell="G53" sqref="G53"/>
    </sheetView>
  </sheetViews>
  <sheetFormatPr defaultColWidth="9.140625" defaultRowHeight="12.75"/>
  <cols>
    <col min="1" max="1" width="9.140625" style="34"/>
    <col min="2" max="2" width="44.5703125" style="34" customWidth="1"/>
    <col min="3" max="3" width="16.140625" style="35" customWidth="1"/>
    <col min="4" max="4" width="13.28515625" style="36" customWidth="1"/>
    <col min="5" max="5" width="13.28515625" style="37" customWidth="1"/>
    <col min="6" max="11" width="9.140625" style="38"/>
    <col min="12" max="1021" width="9.140625" style="34"/>
  </cols>
  <sheetData>
    <row r="1" spans="1:5" ht="12.75" customHeight="1">
      <c r="A1" s="39"/>
      <c r="B1" s="39"/>
      <c r="C1" s="39"/>
      <c r="D1" s="39"/>
      <c r="E1" s="39"/>
    </row>
    <row r="2" spans="1:5" ht="12.75" customHeight="1">
      <c r="A2" s="39"/>
      <c r="B2" s="39"/>
      <c r="C2" s="39"/>
      <c r="D2" s="39"/>
      <c r="E2" s="39"/>
    </row>
    <row r="3" spans="1:5" ht="12.75" customHeight="1">
      <c r="A3" s="39"/>
      <c r="B3" s="39"/>
      <c r="C3" s="39"/>
      <c r="D3" s="39"/>
      <c r="E3" s="39"/>
    </row>
    <row r="4" spans="1:5" ht="12.75" customHeight="1">
      <c r="A4" s="39"/>
      <c r="B4" s="39"/>
      <c r="C4" s="39"/>
      <c r="D4" s="39"/>
      <c r="E4" s="39"/>
    </row>
    <row r="5" spans="1:5" ht="12.75" customHeight="1">
      <c r="A5" s="146" t="s">
        <v>25</v>
      </c>
      <c r="B5" s="146"/>
      <c r="C5" s="146"/>
      <c r="D5" s="146"/>
      <c r="E5" s="146"/>
    </row>
    <row r="6" spans="1:5" ht="12.75" customHeight="1">
      <c r="A6" s="146" t="s">
        <v>26</v>
      </c>
      <c r="B6" s="146"/>
      <c r="C6" s="146"/>
      <c r="D6" s="146"/>
      <c r="E6" s="146"/>
    </row>
    <row r="7" spans="1:5" ht="12.75" customHeight="1">
      <c r="A7" s="40"/>
      <c r="B7" s="40"/>
      <c r="C7" s="40"/>
      <c r="D7" s="40"/>
      <c r="E7" s="40"/>
    </row>
    <row r="8" spans="1:5" ht="15.75" customHeight="1">
      <c r="A8" s="147" t="s">
        <v>141</v>
      </c>
      <c r="B8" s="148"/>
      <c r="C8" s="148"/>
      <c r="D8" s="148"/>
      <c r="E8" s="148"/>
    </row>
    <row r="9" spans="1:5" ht="25.5">
      <c r="A9" s="42" t="s">
        <v>31</v>
      </c>
      <c r="B9" s="42" t="s">
        <v>30</v>
      </c>
      <c r="C9" s="42" t="s">
        <v>27</v>
      </c>
      <c r="D9" s="43" t="s">
        <v>28</v>
      </c>
      <c r="E9" s="44" t="s">
        <v>150</v>
      </c>
    </row>
    <row r="10" spans="1:5">
      <c r="A10" s="144" t="s">
        <v>65</v>
      </c>
      <c r="B10" s="45" t="str">
        <f>Item1!B3</f>
        <v>Concentrador Sede - 2220 Mbps</v>
      </c>
      <c r="C10" s="41" t="str">
        <f>Item1!C3</f>
        <v>unidade</v>
      </c>
      <c r="D10" s="45">
        <f>Item1!D3</f>
        <v>1</v>
      </c>
      <c r="E10" s="46">
        <f>Item1!F3</f>
        <v>15298.5</v>
      </c>
    </row>
    <row r="11" spans="1:5" ht="12.75" customHeight="1">
      <c r="A11" s="149"/>
      <c r="B11" s="45" t="str">
        <f>Item2!B3</f>
        <v>Solução em unidade remota - 10 Mbps</v>
      </c>
      <c r="C11" s="41" t="str">
        <f>Item2!C3</f>
        <v>unidade</v>
      </c>
      <c r="D11" s="45">
        <f>Item2!D3</f>
        <v>134</v>
      </c>
      <c r="E11" s="47">
        <f>Item2!F3</f>
        <v>1267.5</v>
      </c>
    </row>
    <row r="12" spans="1:5" ht="15" customHeight="1">
      <c r="A12" s="149"/>
      <c r="B12" s="45" t="str">
        <f>Item3!B3</f>
        <v>Solução em unidade remota - 15 Mbps</v>
      </c>
      <c r="C12" s="41" t="str">
        <f>Item3!C3</f>
        <v>unidade</v>
      </c>
      <c r="D12" s="45">
        <f>Item3!D3</f>
        <v>16</v>
      </c>
      <c r="E12" s="47">
        <f>Item3!F3</f>
        <v>1471.6</v>
      </c>
    </row>
    <row r="13" spans="1:5" ht="15" customHeight="1">
      <c r="A13" s="149"/>
      <c r="B13" s="45" t="str">
        <f>Item4!B3</f>
        <v>Solução em unidade remota - 20 Mbps</v>
      </c>
      <c r="C13" s="41" t="str">
        <f>Item4!C3</f>
        <v>unidade</v>
      </c>
      <c r="D13" s="45">
        <f>Item4!D3</f>
        <v>4</v>
      </c>
      <c r="E13" s="47">
        <f>Item4!F3</f>
        <v>1646.32</v>
      </c>
    </row>
    <row r="14" spans="1:5" ht="15" customHeight="1">
      <c r="A14" s="149"/>
      <c r="B14" s="45" t="str">
        <f>Item5!B3</f>
        <v>Solução em unidade remota - 40 Mbps</v>
      </c>
      <c r="C14" s="41" t="str">
        <f>Item5!C3</f>
        <v>unidade</v>
      </c>
      <c r="D14" s="45">
        <f>Item5!D3</f>
        <v>10</v>
      </c>
      <c r="E14" s="47">
        <f>Item5!F3</f>
        <v>2483.52</v>
      </c>
    </row>
    <row r="15" spans="1:5" ht="15" customHeight="1">
      <c r="A15" s="149"/>
      <c r="B15" s="45" t="str">
        <f>Item6!B3</f>
        <v>Solução em unidade remota - 60 Mbps</v>
      </c>
      <c r="C15" s="41" t="str">
        <f>Item6!C3</f>
        <v>unidade</v>
      </c>
      <c r="D15" s="45">
        <f>Item6!D3</f>
        <v>1</v>
      </c>
      <c r="E15" s="47">
        <f>Item6!F3</f>
        <v>2696.72</v>
      </c>
    </row>
    <row r="16" spans="1:5" ht="15" customHeight="1">
      <c r="A16" s="149"/>
      <c r="B16" s="45" t="str">
        <f>Item7!B3</f>
        <v>Solução em unidade remota - 80 Mbps</v>
      </c>
      <c r="C16" s="41" t="str">
        <f>Item7!C3</f>
        <v>unidade</v>
      </c>
      <c r="D16" s="45">
        <f>Item7!D3</f>
        <v>1</v>
      </c>
      <c r="E16" s="47">
        <f>Item7!F3</f>
        <v>3859.44</v>
      </c>
    </row>
    <row r="17" spans="1:5" ht="15" customHeight="1">
      <c r="A17" s="149"/>
      <c r="B17" s="45" t="str">
        <f>Item8!B3</f>
        <v>Valor mensal SD-WAN - 2220 Mbps</v>
      </c>
      <c r="C17" s="41" t="str">
        <f>Item8!C3</f>
        <v>unidade</v>
      </c>
      <c r="D17" s="45">
        <f>Item8!D3</f>
        <v>1</v>
      </c>
      <c r="E17" s="47">
        <f>Item8!F3</f>
        <v>1890</v>
      </c>
    </row>
    <row r="18" spans="1:5" ht="15" customHeight="1">
      <c r="A18" s="149"/>
      <c r="B18" s="45" t="str">
        <f>Item9!B3</f>
        <v>Valor mensal SD-WAN - 10 Mbps</v>
      </c>
      <c r="C18" s="41" t="str">
        <f>Item9!C3</f>
        <v>unidade</v>
      </c>
      <c r="D18" s="45">
        <f>Item9!D3</f>
        <v>134</v>
      </c>
      <c r="E18" s="47">
        <f>Item9!F3</f>
        <v>890</v>
      </c>
    </row>
    <row r="19" spans="1:5" ht="15" customHeight="1">
      <c r="A19" s="149"/>
      <c r="B19" s="45" t="str">
        <f>Item10!B3</f>
        <v>Valor mensal SD-WAN - 15 Mbps</v>
      </c>
      <c r="C19" s="41" t="str">
        <f>Item10!C3</f>
        <v>unidade</v>
      </c>
      <c r="D19" s="45">
        <f>Item10!D3</f>
        <v>16</v>
      </c>
      <c r="E19" s="47">
        <f>Item10!F3</f>
        <v>890</v>
      </c>
    </row>
    <row r="20" spans="1:5" ht="15" customHeight="1">
      <c r="A20" s="149"/>
      <c r="B20" s="45" t="str">
        <f>Item11!B3</f>
        <v>Valor mensal SD-WAN - 20 Mbps</v>
      </c>
      <c r="C20" s="41" t="str">
        <f>Item11!C3</f>
        <v>unidade</v>
      </c>
      <c r="D20" s="45">
        <f>Item11!D3</f>
        <v>4</v>
      </c>
      <c r="E20" s="47">
        <f>Item11!F3</f>
        <v>890</v>
      </c>
    </row>
    <row r="21" spans="1:5" ht="15" customHeight="1">
      <c r="A21" s="149"/>
      <c r="B21" s="45" t="str">
        <f>Item12!B3</f>
        <v>Valor mensal SD-WAN - 40 Mbps</v>
      </c>
      <c r="C21" s="41" t="str">
        <f>Item12!C3</f>
        <v>unidade</v>
      </c>
      <c r="D21" s="45">
        <f>Item12!D3</f>
        <v>10</v>
      </c>
      <c r="E21" s="47">
        <f>Item12!F3</f>
        <v>890</v>
      </c>
    </row>
    <row r="22" spans="1:5" ht="15" customHeight="1">
      <c r="A22" s="149"/>
      <c r="B22" s="45" t="str">
        <f>Item13!B3</f>
        <v>Valor mensal SD-WAN - 60 Mbps</v>
      </c>
      <c r="C22" s="41" t="str">
        <f>Item13!C3</f>
        <v>unidade</v>
      </c>
      <c r="D22" s="45">
        <f>Item13!D3</f>
        <v>1</v>
      </c>
      <c r="E22" s="47">
        <f>Item13!F3</f>
        <v>890</v>
      </c>
    </row>
    <row r="23" spans="1:5" ht="15" customHeight="1">
      <c r="A23" s="149"/>
      <c r="B23" s="45" t="str">
        <f>Item14!B3</f>
        <v>Valor mensal SD-WAN - 80 Mbps</v>
      </c>
      <c r="C23" s="41" t="str">
        <f>Item14!C3</f>
        <v>unidade</v>
      </c>
      <c r="D23" s="45">
        <f>Item14!D3</f>
        <v>1</v>
      </c>
      <c r="E23" s="47">
        <f>Item14!F3</f>
        <v>890</v>
      </c>
    </row>
    <row r="24" spans="1:5" ht="15" customHeight="1">
      <c r="A24" s="149"/>
      <c r="B24" s="45" t="str">
        <f>Item15!B3</f>
        <v>Valor Mensal Wi-Fi 10 Mbps</v>
      </c>
      <c r="C24" s="41" t="str">
        <f>Item15!C3</f>
        <v>unidade</v>
      </c>
      <c r="D24" s="45">
        <f>Item15!D3</f>
        <v>136</v>
      </c>
      <c r="E24" s="47">
        <f>Item15!F3</f>
        <v>250</v>
      </c>
    </row>
    <row r="25" spans="1:5" ht="15" customHeight="1">
      <c r="A25" s="149"/>
      <c r="B25" s="45" t="str">
        <f>Item16!B3</f>
        <v>Valor Mensal Wi-Fi 15 Mbps</v>
      </c>
      <c r="C25" s="41" t="str">
        <f>Item16!C3</f>
        <v>unidade</v>
      </c>
      <c r="D25" s="45">
        <f>Item16!D3</f>
        <v>32</v>
      </c>
      <c r="E25" s="47">
        <f>Item16!F3</f>
        <v>250</v>
      </c>
    </row>
    <row r="26" spans="1:5" ht="15" customHeight="1">
      <c r="A26" s="149"/>
      <c r="B26" s="45" t="str">
        <f>Item17!B3</f>
        <v>Valor Mensal Wi-Fi 20 Mbps</v>
      </c>
      <c r="C26" s="41" t="str">
        <f>Item17!C3</f>
        <v>unidade</v>
      </c>
      <c r="D26" s="45">
        <f>Item17!D3</f>
        <v>12</v>
      </c>
      <c r="E26" s="47">
        <f>Item17!F3</f>
        <v>250</v>
      </c>
    </row>
    <row r="27" spans="1:5" ht="15" customHeight="1">
      <c r="A27" s="149"/>
      <c r="B27" s="45" t="str">
        <f>Item18!B3</f>
        <v>Valor Mensal Wi-Fi 40 Mbps</v>
      </c>
      <c r="C27" s="41" t="str">
        <f>Item18!C3</f>
        <v>unidade</v>
      </c>
      <c r="D27" s="45">
        <f>Item18!D3</f>
        <v>40</v>
      </c>
      <c r="E27" s="47">
        <f>Item18!F3</f>
        <v>250</v>
      </c>
    </row>
    <row r="28" spans="1:5" ht="15" customHeight="1">
      <c r="A28" s="149"/>
      <c r="B28" s="45" t="str">
        <f>Item19!B3</f>
        <v>Valor Mensal Wi-Fi 60 Mbps</v>
      </c>
      <c r="C28" s="41" t="str">
        <f>Item19!C3</f>
        <v>unidade</v>
      </c>
      <c r="D28" s="45">
        <f>Item19!D3</f>
        <v>6</v>
      </c>
      <c r="E28" s="47">
        <f>Item19!F3</f>
        <v>250</v>
      </c>
    </row>
    <row r="29" spans="1:5" ht="15" customHeight="1">
      <c r="A29" s="149"/>
      <c r="B29" s="45" t="str">
        <f>Item20!B3</f>
        <v>Valor Mensal Wi-Fi 80 Mbps</v>
      </c>
      <c r="C29" s="41" t="str">
        <f>Item20!C3</f>
        <v>unidade</v>
      </c>
      <c r="D29" s="45">
        <f>Item20!D3</f>
        <v>10</v>
      </c>
      <c r="E29" s="47">
        <f>Item20!F3</f>
        <v>250</v>
      </c>
    </row>
    <row r="30" spans="1:5" ht="12.75" customHeight="1">
      <c r="A30" s="149"/>
      <c r="B30" s="45" t="str">
        <f>Item21!B3</f>
        <v>Instalação Concentrador Sede 2220 Mbps</v>
      </c>
      <c r="C30" s="41" t="str">
        <f>Item21!C3</f>
        <v>unidade</v>
      </c>
      <c r="D30" s="45">
        <f>Item21!D3</f>
        <v>1</v>
      </c>
      <c r="E30" s="47">
        <f>Item21!F3</f>
        <v>3500</v>
      </c>
    </row>
    <row r="31" spans="1:5" ht="15" customHeight="1">
      <c r="A31" s="149"/>
      <c r="B31" s="45" t="str">
        <f>Item22!B3</f>
        <v>Instalação unidade remota 10 Mbps</v>
      </c>
      <c r="C31" s="41" t="str">
        <f>Item22!C3</f>
        <v>unidade</v>
      </c>
      <c r="D31" s="45">
        <f>Item22!D3</f>
        <v>134</v>
      </c>
      <c r="E31" s="47">
        <f>Item22!F3</f>
        <v>2299.7199999999998</v>
      </c>
    </row>
    <row r="32" spans="1:5" ht="15" customHeight="1">
      <c r="A32" s="149"/>
      <c r="B32" s="45" t="str">
        <f>Item23!B3</f>
        <v>Instalação unidade remota 15 Mbps</v>
      </c>
      <c r="C32" s="41" t="str">
        <f>Item23!C3</f>
        <v>unidade</v>
      </c>
      <c r="D32" s="45">
        <f>Item23!D3</f>
        <v>16</v>
      </c>
      <c r="E32" s="47">
        <f>Item23!F3</f>
        <v>2299.7199999999998</v>
      </c>
    </row>
    <row r="33" spans="1:5" ht="15" customHeight="1">
      <c r="A33" s="149"/>
      <c r="B33" s="45" t="str">
        <f>Item24!B3</f>
        <v>Instalação unidade remota 20 Mbps</v>
      </c>
      <c r="C33" s="41" t="str">
        <f>Item24!C3</f>
        <v>unidade</v>
      </c>
      <c r="D33" s="45">
        <f>Item24!D3</f>
        <v>4</v>
      </c>
      <c r="E33" s="47">
        <f>Item24!F3</f>
        <v>2299.7199999999998</v>
      </c>
    </row>
    <row r="34" spans="1:5" ht="15" customHeight="1">
      <c r="A34" s="149"/>
      <c r="B34" s="45" t="str">
        <f>Item25!B3</f>
        <v>Instalação unidade remota 40 Mbps</v>
      </c>
      <c r="C34" s="41" t="str">
        <f>Item25!C3</f>
        <v>unidade</v>
      </c>
      <c r="D34" s="45">
        <f>Item25!D3</f>
        <v>10</v>
      </c>
      <c r="E34" s="47">
        <f>Item25!F3</f>
        <v>2299.7199999999998</v>
      </c>
    </row>
    <row r="35" spans="1:5" ht="15" customHeight="1">
      <c r="A35" s="149"/>
      <c r="B35" s="45" t="str">
        <f>Item26!B3</f>
        <v>Instalação unidade remota 60 Mbps</v>
      </c>
      <c r="C35" s="41" t="str">
        <f>Item26!C3</f>
        <v>unidade</v>
      </c>
      <c r="D35" s="45">
        <f>Item26!D3</f>
        <v>1</v>
      </c>
      <c r="E35" s="47">
        <f>Item26!F3</f>
        <v>2299.7199999999998</v>
      </c>
    </row>
    <row r="36" spans="1:5" ht="15" customHeight="1">
      <c r="A36" s="149"/>
      <c r="B36" s="45" t="str">
        <f>Item27!B3</f>
        <v>Instalação unidade remota 80 Mbps</v>
      </c>
      <c r="C36" s="41" t="str">
        <f>Item27!C3</f>
        <v>unidade</v>
      </c>
      <c r="D36" s="45">
        <f>Item27!D3</f>
        <v>1</v>
      </c>
      <c r="E36" s="47">
        <f>Item27!F3</f>
        <v>2299.7199999999998</v>
      </c>
    </row>
    <row r="37" spans="1:5" ht="15" customHeight="1">
      <c r="A37" s="149"/>
      <c r="B37" s="45" t="str">
        <f>Item28!B3</f>
        <v>Serviço de alteração de endereço</v>
      </c>
      <c r="C37" s="41" t="str">
        <f>Item28!C3</f>
        <v>unidade</v>
      </c>
      <c r="D37" s="45">
        <f>Item28!D3</f>
        <v>20</v>
      </c>
      <c r="E37" s="47">
        <f>Item28!F3</f>
        <v>2299.7199999999998</v>
      </c>
    </row>
    <row r="38" spans="1:5" ht="12.75" customHeight="1">
      <c r="A38" s="149"/>
      <c r="B38" s="45" t="str">
        <f>Item29!B3</f>
        <v>Equipamentos Wi-Fi adicionais</v>
      </c>
      <c r="C38" s="41" t="str">
        <f>Item29!C3</f>
        <v>unidade</v>
      </c>
      <c r="D38" s="45">
        <f>Item29!D3</f>
        <v>8</v>
      </c>
      <c r="E38" s="47">
        <f>Item29!F3</f>
        <v>250</v>
      </c>
    </row>
    <row r="39" spans="1:5" ht="15" customHeight="1">
      <c r="A39" s="145"/>
      <c r="B39" s="45" t="str">
        <f>Item30!B3</f>
        <v>Serviços de infraestrutura elétrica</v>
      </c>
      <c r="C39" s="41" t="str">
        <f>Item30!C3</f>
        <v>unidade</v>
      </c>
      <c r="D39" s="45">
        <f>Item30!D3</f>
        <v>20</v>
      </c>
      <c r="E39" s="47">
        <f>Item30!F3</f>
        <v>1350</v>
      </c>
    </row>
    <row r="40" spans="1:5" ht="15" customHeight="1">
      <c r="A40" s="144" t="s">
        <v>81</v>
      </c>
      <c r="B40" s="45" t="str">
        <f>Item31!B3</f>
        <v>Enlaces de comunicação secundários 2 Mbps</v>
      </c>
      <c r="C40" s="41" t="str">
        <f>Item31!C3</f>
        <v>unidade</v>
      </c>
      <c r="D40" s="45">
        <f>Item31!D3</f>
        <v>155</v>
      </c>
      <c r="E40" s="47">
        <f>Item31!F3</f>
        <v>405</v>
      </c>
    </row>
    <row r="41" spans="1:5" ht="15" customHeight="1">
      <c r="A41" s="149"/>
      <c r="B41" s="45" t="str">
        <f>Item32!B3</f>
        <v>Enlaces de comunicação secundários 3 Mbps</v>
      </c>
      <c r="C41" s="41" t="str">
        <f>Item32!C3</f>
        <v>unidade</v>
      </c>
      <c r="D41" s="45">
        <f>Item32!D3</f>
        <v>16</v>
      </c>
      <c r="E41" s="47">
        <f>Item32!F3</f>
        <v>450</v>
      </c>
    </row>
    <row r="42" spans="1:5">
      <c r="A42" s="149"/>
      <c r="B42" s="45" t="str">
        <f>Item33!B3</f>
        <v>Enlaces de comunicação secundários 4 Mbps</v>
      </c>
      <c r="C42" s="41" t="str">
        <f>Item33!C3</f>
        <v>unidade</v>
      </c>
      <c r="D42" s="45">
        <f>Item33!D3</f>
        <v>4</v>
      </c>
      <c r="E42" s="47">
        <f>Item33!F3</f>
        <v>495</v>
      </c>
    </row>
    <row r="43" spans="1:5">
      <c r="A43" s="149"/>
      <c r="B43" s="45" t="str">
        <f>Item34!B3</f>
        <v>Enlaces de comunicação secundários 8 Mbps</v>
      </c>
      <c r="C43" s="41" t="str">
        <f>Item34!C3</f>
        <v>unidade</v>
      </c>
      <c r="D43" s="45">
        <f>Item34!D3</f>
        <v>10</v>
      </c>
      <c r="E43" s="47">
        <f>Item34!F3</f>
        <v>540</v>
      </c>
    </row>
    <row r="44" spans="1:5">
      <c r="A44" s="149"/>
      <c r="B44" s="45" t="str">
        <f>Item35!B3</f>
        <v>Enlaces de comunicação secundários 12 Mbps</v>
      </c>
      <c r="C44" s="41" t="str">
        <f>Item35!C3</f>
        <v>unidade</v>
      </c>
      <c r="D44" s="45">
        <f>Item35!D3</f>
        <v>1</v>
      </c>
      <c r="E44" s="47">
        <f>Item35!F3</f>
        <v>585</v>
      </c>
    </row>
    <row r="45" spans="1:5">
      <c r="A45" s="149"/>
      <c r="B45" s="45" t="str">
        <f>Item36!B3</f>
        <v>Enlaces de comunicação secundários 16 Mbps</v>
      </c>
      <c r="C45" s="41" t="str">
        <f>Item36!C3</f>
        <v>unidade</v>
      </c>
      <c r="D45" s="45">
        <f>Item36!D3</f>
        <v>1</v>
      </c>
      <c r="E45" s="47">
        <f>Item36!F3</f>
        <v>720</v>
      </c>
    </row>
    <row r="46" spans="1:5" ht="15" customHeight="1">
      <c r="A46" s="149"/>
      <c r="B46" s="45" t="str">
        <f>Item37!B3</f>
        <v>Instalação 2 Mbps</v>
      </c>
      <c r="C46" s="41" t="str">
        <f>Item37!C3</f>
        <v>unidade</v>
      </c>
      <c r="D46" s="45">
        <f>Item37!D3</f>
        <v>155</v>
      </c>
      <c r="E46" s="47">
        <f>Item37!F3</f>
        <v>2299.7199999999998</v>
      </c>
    </row>
    <row r="47" spans="1:5" ht="15" customHeight="1">
      <c r="A47" s="149"/>
      <c r="B47" s="45" t="str">
        <f>Item38!B3</f>
        <v>Instalação 3 Mbps</v>
      </c>
      <c r="C47" s="41" t="str">
        <f>Item38!C3</f>
        <v>unidade</v>
      </c>
      <c r="D47" s="45">
        <f>Item38!D3</f>
        <v>16</v>
      </c>
      <c r="E47" s="47">
        <f>Item38!F3</f>
        <v>2299.7199999999998</v>
      </c>
    </row>
    <row r="48" spans="1:5" ht="15" customHeight="1">
      <c r="A48" s="149"/>
      <c r="B48" s="45" t="str">
        <f>Item39!B3</f>
        <v>Instalação 4 Mbps</v>
      </c>
      <c r="C48" s="41" t="str">
        <f>Item39!C3</f>
        <v>unidade</v>
      </c>
      <c r="D48" s="45">
        <f>Item39!D3</f>
        <v>4</v>
      </c>
      <c r="E48" s="47">
        <f>Item39!F3</f>
        <v>2299.7199999999998</v>
      </c>
    </row>
    <row r="49" spans="1:5" ht="12.75" customHeight="1">
      <c r="A49" s="149"/>
      <c r="B49" s="45" t="str">
        <f>Item40!B3</f>
        <v>Instalação 8 Mbps</v>
      </c>
      <c r="C49" s="41" t="str">
        <f>Item40!C3</f>
        <v>unidade</v>
      </c>
      <c r="D49" s="45">
        <f>Item40!D3</f>
        <v>10</v>
      </c>
      <c r="E49" s="47">
        <f>Item40!F3</f>
        <v>2299.7199999999998</v>
      </c>
    </row>
    <row r="50" spans="1:5" ht="15" customHeight="1">
      <c r="A50" s="149"/>
      <c r="B50" s="45" t="str">
        <f>Item41!B3</f>
        <v>Instalação 12 Mbps</v>
      </c>
      <c r="C50" s="41" t="str">
        <f>Item41!C3</f>
        <v>unidade</v>
      </c>
      <c r="D50" s="45">
        <f>Item41!D3</f>
        <v>1</v>
      </c>
      <c r="E50" s="47">
        <f>Item41!F3</f>
        <v>2299.7199999999998</v>
      </c>
    </row>
    <row r="51" spans="1:5" ht="15" customHeight="1">
      <c r="A51" s="149"/>
      <c r="B51" s="45" t="str">
        <f>Item42!B3</f>
        <v>Instalação 16 Mbps</v>
      </c>
      <c r="C51" s="41" t="str">
        <f>Item42!C3</f>
        <v>unidade</v>
      </c>
      <c r="D51" s="45">
        <f>Item42!D3</f>
        <v>1</v>
      </c>
      <c r="E51" s="47">
        <f>Item42!F3</f>
        <v>2299.7199999999998</v>
      </c>
    </row>
    <row r="52" spans="1:5" ht="15" customHeight="1">
      <c r="A52" s="145"/>
      <c r="B52" s="45" t="str">
        <f>Item43!B3</f>
        <v>Serviços de alteração de endereço</v>
      </c>
      <c r="C52" s="41" t="str">
        <f>Item43!C3</f>
        <v>unidade</v>
      </c>
      <c r="D52" s="45">
        <f>Item43!D3</f>
        <v>20</v>
      </c>
      <c r="E52" s="47">
        <f>Item43!F3</f>
        <v>2299.7199999999998</v>
      </c>
    </row>
    <row r="53" spans="1:5" ht="25.5">
      <c r="A53" s="144" t="s">
        <v>154</v>
      </c>
      <c r="B53" s="45" t="str">
        <f>Item44!B3</f>
        <v>Enlace de acesso à internet de alta velocidade 500 Mbps - Valor Mensal</v>
      </c>
      <c r="C53" s="41" t="str">
        <f>Item44!C3</f>
        <v>unidade</v>
      </c>
      <c r="D53" s="45">
        <f>Item44!D3</f>
        <v>1</v>
      </c>
      <c r="E53" s="47">
        <f>Item44!F3</f>
        <v>13708</v>
      </c>
    </row>
    <row r="54" spans="1:5" ht="25.5">
      <c r="A54" s="145"/>
      <c r="B54" s="45" t="str">
        <f>Item45!B3</f>
        <v>Enlace de acesso à internet de alta velocidade 500 Mbps - instalação</v>
      </c>
      <c r="C54" s="41" t="str">
        <f>Item45!C3</f>
        <v>unidade</v>
      </c>
      <c r="D54" s="45">
        <f>Item45!D3</f>
        <v>1</v>
      </c>
      <c r="E54" s="47">
        <f>Item45!F3</f>
        <v>2299.7199999999998</v>
      </c>
    </row>
    <row r="55" spans="1:5" ht="25.5">
      <c r="A55" s="144" t="s">
        <v>153</v>
      </c>
      <c r="B55" s="45" t="str">
        <f>Item46!B3</f>
        <v>Enlace de acesso à internet de alta velocidade 500 Mbps - Valor Mensal</v>
      </c>
      <c r="C55" s="41" t="str">
        <f>Item46!C3</f>
        <v>unidade</v>
      </c>
      <c r="D55" s="45">
        <f>Item46!D3</f>
        <v>1</v>
      </c>
      <c r="E55" s="47">
        <f>Item46!F3</f>
        <v>13708</v>
      </c>
    </row>
    <row r="56" spans="1:5" ht="25.5">
      <c r="A56" s="145">
        <v>47</v>
      </c>
      <c r="B56" s="45" t="str">
        <f>Item47!B3</f>
        <v>Enlace de acesso à internet de alta velocidade 500 Mbps - instalação</v>
      </c>
      <c r="C56" s="41" t="str">
        <f>Item47!C3</f>
        <v>unidade</v>
      </c>
      <c r="D56" s="45">
        <f>Item47!D3</f>
        <v>1</v>
      </c>
      <c r="E56" s="47">
        <f>Item47!F3</f>
        <v>2299.7199999999998</v>
      </c>
    </row>
    <row r="57" spans="1:5">
      <c r="A57" s="38"/>
      <c r="B57" s="38"/>
      <c r="C57" s="123"/>
      <c r="D57" s="124"/>
      <c r="E57" s="125"/>
    </row>
  </sheetData>
  <mergeCells count="7">
    <mergeCell ref="A53:A54"/>
    <mergeCell ref="A55:A56"/>
    <mergeCell ref="A5:E5"/>
    <mergeCell ref="A6:E6"/>
    <mergeCell ref="A8:E8"/>
    <mergeCell ref="A10:A39"/>
    <mergeCell ref="A40:A52"/>
  </mergeCells>
  <printOptions horizontalCentered="1"/>
  <pageMargins left="0.78740157480314965" right="0.78740157480314965" top="0.78740157480314965" bottom="1.0629921259842521" header="0.51181102362204722" footer="0.78740157480314965"/>
  <pageSetup paperSize="9" scale="73" firstPageNumber="0" orientation="portrait" r:id="rId1"/>
  <headerFooter>
    <oddFooter>&amp;L&amp;"Calibri,Regular"&amp;12Estimativa em &amp;D</oddFooter>
  </headerFooter>
  <drawing r:id="rId2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7"/>
  <sheetViews>
    <sheetView tabSelected="1" view="pageBreakPreview" zoomScale="60" zoomScaleNormal="99" workbookViewId="0">
      <selection activeCell="I16" sqref="I16:J16"/>
    </sheetView>
  </sheetViews>
  <sheetFormatPr defaultRowHeight="15"/>
  <cols>
    <col min="1" max="1" width="9.140625" style="48"/>
    <col min="2" max="2" width="19.140625" style="48" customWidth="1"/>
    <col min="3" max="3" width="10.5703125" style="48" customWidth="1"/>
    <col min="4" max="4" width="6" style="48" bestFit="1" customWidth="1"/>
    <col min="5" max="5" width="12.5703125" style="98" bestFit="1" customWidth="1"/>
    <col min="6" max="6" width="14.42578125" style="48" bestFit="1" customWidth="1"/>
    <col min="7" max="8" width="14.5703125" style="48" bestFit="1" customWidth="1"/>
    <col min="9" max="9" width="13.140625" style="48" customWidth="1"/>
    <col min="10" max="10" width="9" style="48" customWidth="1"/>
    <col min="11" max="11" width="11.28515625" style="48" customWidth="1"/>
    <col min="12" max="12" width="9.42578125" style="48" customWidth="1"/>
    <col min="13" max="13" width="9" style="48" customWidth="1"/>
    <col min="14" max="14" width="6" style="48" bestFit="1" customWidth="1"/>
    <col min="15" max="15" width="7.140625" style="48" customWidth="1"/>
    <col min="16" max="16" width="11.42578125" style="98" customWidth="1"/>
    <col min="17" max="17" width="19.28515625" style="98" customWidth="1"/>
    <col min="18" max="18" width="12.85546875" style="48" bestFit="1" customWidth="1"/>
    <col min="19" max="16384" width="9.140625" style="48"/>
  </cols>
  <sheetData>
    <row r="1" spans="1:18" ht="23.25">
      <c r="B1" s="193" t="s">
        <v>82</v>
      </c>
      <c r="C1" s="193"/>
      <c r="D1" s="193"/>
      <c r="E1" s="193"/>
      <c r="F1" s="193"/>
      <c r="G1" s="193"/>
      <c r="H1" s="193"/>
      <c r="I1" s="193"/>
      <c r="J1" s="193"/>
      <c r="K1" s="193"/>
      <c r="L1" s="193"/>
      <c r="M1" s="193"/>
      <c r="N1" s="193"/>
      <c r="O1" s="193"/>
      <c r="P1" s="193"/>
      <c r="Q1" s="193"/>
    </row>
    <row r="2" spans="1:18" ht="14.25" customHeight="1" thickBot="1">
      <c r="E2" s="48"/>
      <c r="P2" s="48"/>
      <c r="Q2" s="48"/>
    </row>
    <row r="3" spans="1:18" ht="15.75" customHeight="1" thickBot="1">
      <c r="A3" s="185" t="s">
        <v>83</v>
      </c>
      <c r="B3" s="185" t="s">
        <v>160</v>
      </c>
      <c r="C3" s="194" t="s">
        <v>84</v>
      </c>
      <c r="D3" s="174"/>
      <c r="E3" s="174"/>
      <c r="F3" s="174"/>
      <c r="G3" s="174"/>
      <c r="H3" s="174"/>
      <c r="I3" s="174"/>
      <c r="J3" s="195"/>
      <c r="K3" s="195"/>
      <c r="L3" s="195"/>
      <c r="M3" s="196"/>
      <c r="N3" s="194" t="s">
        <v>85</v>
      </c>
      <c r="O3" s="174"/>
      <c r="P3" s="197"/>
      <c r="Q3" s="189" t="s">
        <v>86</v>
      </c>
      <c r="R3" s="189" t="s">
        <v>161</v>
      </c>
    </row>
    <row r="4" spans="1:18" ht="63" customHeight="1" thickBot="1">
      <c r="A4" s="186"/>
      <c r="B4" s="186"/>
      <c r="C4" s="49" t="s">
        <v>87</v>
      </c>
      <c r="D4" s="50" t="s">
        <v>88</v>
      </c>
      <c r="E4" s="51" t="s">
        <v>89</v>
      </c>
      <c r="F4" s="49" t="s">
        <v>90</v>
      </c>
      <c r="G4" s="51" t="s">
        <v>91</v>
      </c>
      <c r="H4" s="52" t="s">
        <v>92</v>
      </c>
      <c r="I4" s="53" t="s">
        <v>93</v>
      </c>
      <c r="J4" s="167" t="s">
        <v>94</v>
      </c>
      <c r="K4" s="168"/>
      <c r="L4" s="168" t="s">
        <v>158</v>
      </c>
      <c r="M4" s="175"/>
      <c r="N4" s="174" t="s">
        <v>95</v>
      </c>
      <c r="O4" s="198"/>
      <c r="P4" s="51" t="s">
        <v>96</v>
      </c>
      <c r="Q4" s="190"/>
      <c r="R4" s="190"/>
    </row>
    <row r="5" spans="1:18" ht="15.75" customHeight="1" thickBot="1">
      <c r="A5" s="129">
        <v>1</v>
      </c>
      <c r="B5" s="54" t="s">
        <v>97</v>
      </c>
      <c r="C5" s="55" t="s">
        <v>98</v>
      </c>
      <c r="D5" s="56">
        <v>1</v>
      </c>
      <c r="E5" s="57">
        <f>MENORES!E10</f>
        <v>15298.5</v>
      </c>
      <c r="F5" s="55">
        <f t="shared" ref="F5" si="0">D5</f>
        <v>1</v>
      </c>
      <c r="G5" s="57">
        <f>MENORES!E17</f>
        <v>1890</v>
      </c>
      <c r="H5" s="58" t="s">
        <v>99</v>
      </c>
      <c r="I5" s="59" t="s">
        <v>99</v>
      </c>
      <c r="J5" s="182">
        <f>(D5*E5)+(F5*G5)</f>
        <v>17188.5</v>
      </c>
      <c r="K5" s="158"/>
      <c r="L5" s="158">
        <f>24*J5</f>
        <v>412524</v>
      </c>
      <c r="M5" s="166"/>
      <c r="N5" s="176">
        <f>MENORES!E30</f>
        <v>3500</v>
      </c>
      <c r="O5" s="177"/>
      <c r="P5" s="60">
        <f>D5*N5</f>
        <v>3500</v>
      </c>
      <c r="Q5" s="61">
        <f t="shared" ref="Q5:Q11" si="1">L5+P5</f>
        <v>416024</v>
      </c>
      <c r="R5" s="131">
        <f>Q5</f>
        <v>416024</v>
      </c>
    </row>
    <row r="6" spans="1:18" ht="45.75" customHeight="1" thickBot="1">
      <c r="A6" s="187">
        <v>2</v>
      </c>
      <c r="B6" s="178" t="s">
        <v>100</v>
      </c>
      <c r="C6" s="62" t="s">
        <v>101</v>
      </c>
      <c r="D6" s="63">
        <v>134</v>
      </c>
      <c r="E6" s="57">
        <f>MENORES!E11</f>
        <v>1267.5</v>
      </c>
      <c r="F6" s="62">
        <f>D6</f>
        <v>134</v>
      </c>
      <c r="G6" s="57">
        <f>MENORES!E18</f>
        <v>890</v>
      </c>
      <c r="H6" s="64">
        <v>136</v>
      </c>
      <c r="I6" s="114">
        <f>MENORES!E24</f>
        <v>250</v>
      </c>
      <c r="J6" s="183">
        <f>(D6*E6)+(F6*$G$6)+(H6*$I$6)</f>
        <v>323105</v>
      </c>
      <c r="K6" s="184"/>
      <c r="L6" s="158">
        <f t="shared" ref="L6:L11" si="2">24*J6</f>
        <v>7754520</v>
      </c>
      <c r="M6" s="166"/>
      <c r="N6" s="176">
        <f>MENORES!E31</f>
        <v>2299.7199999999998</v>
      </c>
      <c r="O6" s="177"/>
      <c r="P6" s="65">
        <f>D6*$N$6</f>
        <v>308162.48</v>
      </c>
      <c r="Q6" s="66">
        <f t="shared" si="1"/>
        <v>8062682.4800000004</v>
      </c>
      <c r="R6" s="191">
        <f>SUM(Q6:Q11)</f>
        <v>10896327.279999999</v>
      </c>
    </row>
    <row r="7" spans="1:18" ht="15.75" customHeight="1" thickBot="1">
      <c r="A7" s="187"/>
      <c r="B7" s="178"/>
      <c r="C7" s="67" t="s">
        <v>102</v>
      </c>
      <c r="D7" s="68">
        <v>16</v>
      </c>
      <c r="E7" s="57">
        <f>MENORES!E12</f>
        <v>1471.6</v>
      </c>
      <c r="F7" s="67">
        <f>D7</f>
        <v>16</v>
      </c>
      <c r="G7" s="57">
        <f>MENORES!E19</f>
        <v>890</v>
      </c>
      <c r="H7" s="69">
        <f>D7*2</f>
        <v>32</v>
      </c>
      <c r="I7" s="114">
        <f>MENORES!E25</f>
        <v>250</v>
      </c>
      <c r="J7" s="180">
        <f>(D7*E7)+(F7*$G$6)+(H7*$I$6)</f>
        <v>45785.599999999999</v>
      </c>
      <c r="K7" s="181"/>
      <c r="L7" s="158">
        <f t="shared" si="2"/>
        <v>1098854.3999999999</v>
      </c>
      <c r="M7" s="166"/>
      <c r="N7" s="176">
        <f>MENORES!E32</f>
        <v>2299.7199999999998</v>
      </c>
      <c r="O7" s="177"/>
      <c r="P7" s="70">
        <f>D7*$N$6</f>
        <v>36795.519999999997</v>
      </c>
      <c r="Q7" s="71">
        <f t="shared" si="1"/>
        <v>1135649.92</v>
      </c>
      <c r="R7" s="192"/>
    </row>
    <row r="8" spans="1:18" ht="15.75" thickBot="1">
      <c r="A8" s="187"/>
      <c r="B8" s="178"/>
      <c r="C8" s="67" t="s">
        <v>103</v>
      </c>
      <c r="D8" s="68">
        <v>4</v>
      </c>
      <c r="E8" s="57">
        <f>MENORES!E13</f>
        <v>1646.32</v>
      </c>
      <c r="F8" s="67">
        <f t="shared" ref="F8:F10" si="3">D8</f>
        <v>4</v>
      </c>
      <c r="G8" s="57">
        <f>MENORES!E20</f>
        <v>890</v>
      </c>
      <c r="H8" s="69">
        <v>12</v>
      </c>
      <c r="I8" s="114">
        <f>MENORES!E26</f>
        <v>250</v>
      </c>
      <c r="J8" s="180">
        <f>(D8*E8)+(F8*$G$6)+(H8*$I$6)</f>
        <v>13145.279999999999</v>
      </c>
      <c r="K8" s="181"/>
      <c r="L8" s="158">
        <f t="shared" si="2"/>
        <v>315486.71999999997</v>
      </c>
      <c r="M8" s="166"/>
      <c r="N8" s="176">
        <f>MENORES!E33</f>
        <v>2299.7199999999998</v>
      </c>
      <c r="O8" s="177"/>
      <c r="P8" s="70">
        <f t="shared" ref="P8:P10" si="4">D8*$N$6</f>
        <v>9198.8799999999992</v>
      </c>
      <c r="Q8" s="71">
        <f t="shared" si="1"/>
        <v>324685.59999999998</v>
      </c>
      <c r="R8" s="192"/>
    </row>
    <row r="9" spans="1:18" ht="15.75" customHeight="1" thickBot="1">
      <c r="A9" s="187"/>
      <c r="B9" s="178"/>
      <c r="C9" s="67" t="s">
        <v>104</v>
      </c>
      <c r="D9" s="68">
        <v>10</v>
      </c>
      <c r="E9" s="57">
        <f>MENORES!E14</f>
        <v>2483.52</v>
      </c>
      <c r="F9" s="67">
        <f t="shared" si="3"/>
        <v>10</v>
      </c>
      <c r="G9" s="57">
        <f>MENORES!E21</f>
        <v>890</v>
      </c>
      <c r="H9" s="69">
        <f>D9*4</f>
        <v>40</v>
      </c>
      <c r="I9" s="114">
        <f>MENORES!E27</f>
        <v>250</v>
      </c>
      <c r="J9" s="180">
        <f t="shared" ref="J9:J10" si="5">(D9*E9)+(F9*$G$6)+(H9*$I$6)</f>
        <v>43735.199999999997</v>
      </c>
      <c r="K9" s="181"/>
      <c r="L9" s="158">
        <f t="shared" si="2"/>
        <v>1049644.7999999998</v>
      </c>
      <c r="M9" s="166"/>
      <c r="N9" s="176">
        <f>MENORES!E34</f>
        <v>2299.7199999999998</v>
      </c>
      <c r="O9" s="177"/>
      <c r="P9" s="70">
        <f t="shared" si="4"/>
        <v>22997.199999999997</v>
      </c>
      <c r="Q9" s="71">
        <f t="shared" si="1"/>
        <v>1072641.9999999998</v>
      </c>
      <c r="R9" s="192"/>
    </row>
    <row r="10" spans="1:18" ht="15.75" thickBot="1">
      <c r="A10" s="187"/>
      <c r="B10" s="178"/>
      <c r="C10" s="67" t="s">
        <v>105</v>
      </c>
      <c r="D10" s="68">
        <v>1</v>
      </c>
      <c r="E10" s="57">
        <f>MENORES!E15</f>
        <v>2696.72</v>
      </c>
      <c r="F10" s="67">
        <f t="shared" si="3"/>
        <v>1</v>
      </c>
      <c r="G10" s="57">
        <f>MENORES!E22</f>
        <v>890</v>
      </c>
      <c r="H10" s="69">
        <f>D10*6</f>
        <v>6</v>
      </c>
      <c r="I10" s="114">
        <f>MENORES!E28</f>
        <v>250</v>
      </c>
      <c r="J10" s="180">
        <f t="shared" si="5"/>
        <v>5086.7199999999993</v>
      </c>
      <c r="K10" s="181"/>
      <c r="L10" s="158">
        <f t="shared" si="2"/>
        <v>122081.27999999998</v>
      </c>
      <c r="M10" s="166"/>
      <c r="N10" s="176">
        <f>MENORES!E35</f>
        <v>2299.7199999999998</v>
      </c>
      <c r="O10" s="177"/>
      <c r="P10" s="70">
        <f t="shared" si="4"/>
        <v>2299.7199999999998</v>
      </c>
      <c r="Q10" s="71">
        <f t="shared" si="1"/>
        <v>124380.99999999999</v>
      </c>
      <c r="R10" s="192"/>
    </row>
    <row r="11" spans="1:18" ht="15.75" customHeight="1" thickBot="1">
      <c r="A11" s="188"/>
      <c r="B11" s="179"/>
      <c r="C11" s="72" t="s">
        <v>106</v>
      </c>
      <c r="D11" s="73">
        <v>1</v>
      </c>
      <c r="E11" s="57">
        <f>MENORES!E16</f>
        <v>3859.44</v>
      </c>
      <c r="F11" s="72">
        <f>D11</f>
        <v>1</v>
      </c>
      <c r="G11" s="57">
        <f>MENORES!E23</f>
        <v>890</v>
      </c>
      <c r="H11" s="74">
        <f>D11*10</f>
        <v>10</v>
      </c>
      <c r="I11" s="114">
        <f>MENORES!E29</f>
        <v>250</v>
      </c>
      <c r="J11" s="164">
        <f>(D11*E11)+(F11*$G$6)+(H11*$I$6)</f>
        <v>7249.4400000000005</v>
      </c>
      <c r="K11" s="165"/>
      <c r="L11" s="158">
        <f t="shared" si="2"/>
        <v>173986.56</v>
      </c>
      <c r="M11" s="166"/>
      <c r="N11" s="176">
        <f>MENORES!E36</f>
        <v>2299.7199999999998</v>
      </c>
      <c r="O11" s="177"/>
      <c r="P11" s="75">
        <f>D11*$N$6</f>
        <v>2299.7199999999998</v>
      </c>
      <c r="Q11" s="76">
        <f t="shared" si="1"/>
        <v>176286.28</v>
      </c>
      <c r="R11" s="192"/>
    </row>
    <row r="12" spans="1:18" ht="15" customHeight="1" thickBot="1">
      <c r="B12" s="167" t="s">
        <v>107</v>
      </c>
      <c r="C12" s="168"/>
      <c r="D12" s="168"/>
      <c r="E12" s="168"/>
      <c r="F12" s="168"/>
      <c r="G12" s="168"/>
      <c r="H12" s="168"/>
      <c r="I12" s="168"/>
      <c r="J12" s="169"/>
      <c r="K12" s="170"/>
      <c r="L12" s="170"/>
      <c r="M12" s="170"/>
      <c r="N12" s="170"/>
      <c r="O12" s="170"/>
      <c r="P12" s="170"/>
      <c r="Q12" s="171"/>
      <c r="R12" s="130"/>
    </row>
    <row r="13" spans="1:18" ht="75" customHeight="1" thickBot="1">
      <c r="A13" s="77" t="s">
        <v>83</v>
      </c>
      <c r="B13" s="77" t="s">
        <v>160</v>
      </c>
      <c r="C13" s="78" t="s">
        <v>108</v>
      </c>
      <c r="D13" s="172" t="s">
        <v>109</v>
      </c>
      <c r="E13" s="173"/>
      <c r="F13" s="79" t="s">
        <v>110</v>
      </c>
      <c r="G13" s="49" t="s">
        <v>111</v>
      </c>
      <c r="H13" s="50" t="s">
        <v>112</v>
      </c>
      <c r="I13" s="174" t="s">
        <v>162</v>
      </c>
      <c r="J13" s="174"/>
      <c r="K13" s="49" t="s">
        <v>113</v>
      </c>
      <c r="L13" s="168" t="s">
        <v>114</v>
      </c>
      <c r="M13" s="168"/>
      <c r="N13" s="168" t="s">
        <v>115</v>
      </c>
      <c r="O13" s="168"/>
      <c r="P13" s="175"/>
      <c r="Q13" s="80" t="s">
        <v>116</v>
      </c>
      <c r="R13" s="126" t="s">
        <v>161</v>
      </c>
    </row>
    <row r="14" spans="1:18" ht="75.75" thickBot="1">
      <c r="A14" s="127">
        <v>3</v>
      </c>
      <c r="B14" s="81" t="s">
        <v>117</v>
      </c>
      <c r="C14" s="55">
        <v>20</v>
      </c>
      <c r="D14" s="158">
        <f>N6</f>
        <v>2299.7199999999998</v>
      </c>
      <c r="E14" s="158"/>
      <c r="F14" s="82">
        <f>C14*D14</f>
        <v>45994.399999999994</v>
      </c>
      <c r="G14" s="83" t="s">
        <v>99</v>
      </c>
      <c r="H14" s="84" t="s">
        <v>99</v>
      </c>
      <c r="I14" s="159" t="s">
        <v>99</v>
      </c>
      <c r="J14" s="159"/>
      <c r="K14" s="85" t="s">
        <v>99</v>
      </c>
      <c r="L14" s="160" t="s">
        <v>99</v>
      </c>
      <c r="M14" s="160"/>
      <c r="N14" s="160" t="s">
        <v>99</v>
      </c>
      <c r="O14" s="160"/>
      <c r="P14" s="161"/>
      <c r="Q14" s="86">
        <f>F14</f>
        <v>45994.399999999994</v>
      </c>
      <c r="R14" s="132">
        <f>Q14</f>
        <v>45994.399999999994</v>
      </c>
    </row>
    <row r="15" spans="1:18" ht="60.75" thickBot="1">
      <c r="A15" s="127">
        <v>4</v>
      </c>
      <c r="B15" s="81" t="s">
        <v>118</v>
      </c>
      <c r="C15" s="85" t="s">
        <v>99</v>
      </c>
      <c r="D15" s="160" t="s">
        <v>99</v>
      </c>
      <c r="E15" s="160"/>
      <c r="F15" s="87" t="s">
        <v>99</v>
      </c>
      <c r="G15" s="88">
        <v>8</v>
      </c>
      <c r="H15" s="89">
        <f>I6</f>
        <v>250</v>
      </c>
      <c r="I15" s="162">
        <f>24*G15*H15</f>
        <v>48000</v>
      </c>
      <c r="J15" s="163"/>
      <c r="K15" s="85" t="s">
        <v>99</v>
      </c>
      <c r="L15" s="160" t="s">
        <v>99</v>
      </c>
      <c r="M15" s="160"/>
      <c r="N15" s="160" t="s">
        <v>99</v>
      </c>
      <c r="O15" s="160"/>
      <c r="P15" s="161"/>
      <c r="Q15" s="86">
        <f>I15</f>
        <v>48000</v>
      </c>
      <c r="R15" s="132">
        <f>Q15</f>
        <v>48000</v>
      </c>
    </row>
    <row r="16" spans="1:18" ht="75.75" thickBot="1">
      <c r="A16" s="128">
        <v>5</v>
      </c>
      <c r="B16" s="90" t="s">
        <v>119</v>
      </c>
      <c r="C16" s="91" t="s">
        <v>99</v>
      </c>
      <c r="D16" s="150" t="s">
        <v>99</v>
      </c>
      <c r="E16" s="150"/>
      <c r="F16" s="92" t="s">
        <v>99</v>
      </c>
      <c r="G16" s="93" t="s">
        <v>99</v>
      </c>
      <c r="H16" s="94" t="s">
        <v>99</v>
      </c>
      <c r="I16" s="151" t="s">
        <v>99</v>
      </c>
      <c r="J16" s="151"/>
      <c r="K16" s="95">
        <v>20</v>
      </c>
      <c r="L16" s="152">
        <f>N6</f>
        <v>2299.7199999999998</v>
      </c>
      <c r="M16" s="152"/>
      <c r="N16" s="152">
        <f>K16*L16</f>
        <v>45994.399999999994</v>
      </c>
      <c r="O16" s="152"/>
      <c r="P16" s="153"/>
      <c r="Q16" s="96">
        <f>N16</f>
        <v>45994.399999999994</v>
      </c>
      <c r="R16" s="133">
        <f>Q16</f>
        <v>45994.399999999994</v>
      </c>
    </row>
    <row r="17" spans="2:17" ht="19.5" customHeight="1" thickBot="1">
      <c r="B17" s="154" t="s">
        <v>120</v>
      </c>
      <c r="C17" s="155"/>
      <c r="D17" s="155"/>
      <c r="E17" s="155"/>
      <c r="F17" s="155"/>
      <c r="G17" s="156"/>
      <c r="H17" s="156"/>
      <c r="I17" s="156"/>
      <c r="J17" s="156"/>
      <c r="K17" s="156"/>
      <c r="L17" s="156"/>
      <c r="M17" s="156"/>
      <c r="N17" s="156"/>
      <c r="O17" s="156"/>
      <c r="P17" s="157"/>
      <c r="Q17" s="97">
        <f>SUM(Q5:Q11,Q14:Q16)</f>
        <v>11452340.08</v>
      </c>
    </row>
  </sheetData>
  <mergeCells count="52">
    <mergeCell ref="A3:A4"/>
    <mergeCell ref="A6:A11"/>
    <mergeCell ref="R3:R4"/>
    <mergeCell ref="R6:R11"/>
    <mergeCell ref="B1:Q1"/>
    <mergeCell ref="B3:B4"/>
    <mergeCell ref="C3:M3"/>
    <mergeCell ref="N3:P3"/>
    <mergeCell ref="Q3:Q4"/>
    <mergeCell ref="J4:K4"/>
    <mergeCell ref="L4:M4"/>
    <mergeCell ref="N4:O4"/>
    <mergeCell ref="J7:K7"/>
    <mergeCell ref="L7:M7"/>
    <mergeCell ref="J8:K8"/>
    <mergeCell ref="L8:M8"/>
    <mergeCell ref="J9:K9"/>
    <mergeCell ref="L9:M9"/>
    <mergeCell ref="J5:K5"/>
    <mergeCell ref="L5:M5"/>
    <mergeCell ref="N5:O5"/>
    <mergeCell ref="J6:K6"/>
    <mergeCell ref="L6:M6"/>
    <mergeCell ref="J11:K11"/>
    <mergeCell ref="L11:M11"/>
    <mergeCell ref="B12:Q12"/>
    <mergeCell ref="D13:E13"/>
    <mergeCell ref="I13:J13"/>
    <mergeCell ref="L13:M13"/>
    <mergeCell ref="N13:P13"/>
    <mergeCell ref="N11:O11"/>
    <mergeCell ref="B6:B11"/>
    <mergeCell ref="N6:O6"/>
    <mergeCell ref="N7:O7"/>
    <mergeCell ref="N8:O8"/>
    <mergeCell ref="N9:O9"/>
    <mergeCell ref="N10:O10"/>
    <mergeCell ref="J10:K10"/>
    <mergeCell ref="L10:M10"/>
    <mergeCell ref="D14:E14"/>
    <mergeCell ref="I14:J14"/>
    <mergeCell ref="L14:M14"/>
    <mergeCell ref="N14:P14"/>
    <mergeCell ref="D15:E15"/>
    <mergeCell ref="I15:J15"/>
    <mergeCell ref="L15:M15"/>
    <mergeCell ref="N15:P15"/>
    <mergeCell ref="D16:E16"/>
    <mergeCell ref="I16:J16"/>
    <mergeCell ref="L16:M16"/>
    <mergeCell ref="N16:P16"/>
    <mergeCell ref="B17:P17"/>
  </mergeCells>
  <printOptions horizontalCentered="1"/>
  <pageMargins left="0.78740157480314965" right="0.78740157480314965" top="0.78740157480314965" bottom="1.0629921259842521" header="0.51181102362204722" footer="0.78740157480314965"/>
  <pageSetup paperSize="9" scale="62" orientation="landscape" r:id="rId1"/>
  <headerFooter>
    <oddFooter>&amp;L&amp;"Calibri,Regular"&amp;12Estimativa em &amp;D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zoomScaleNormal="100" workbookViewId="0">
      <selection activeCell="H6" sqref="H6"/>
    </sheetView>
  </sheetViews>
  <sheetFormatPr defaultColWidth="9.140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1024" width="9.140625" style="1"/>
  </cols>
  <sheetData>
    <row r="1" spans="1:9" ht="15.75">
      <c r="A1" s="134" t="s">
        <v>0</v>
      </c>
      <c r="B1" s="134"/>
      <c r="C1" s="134"/>
      <c r="D1" s="134"/>
      <c r="E1" s="134"/>
      <c r="F1" s="134"/>
      <c r="G1" s="134"/>
      <c r="H1" s="134"/>
      <c r="I1" s="134"/>
    </row>
    <row r="2" spans="1:9" ht="25.5">
      <c r="A2" s="135" t="s">
        <v>65</v>
      </c>
      <c r="B2" s="2" t="s">
        <v>1</v>
      </c>
      <c r="C2" s="2" t="s">
        <v>2</v>
      </c>
      <c r="D2" s="2" t="s">
        <v>3</v>
      </c>
      <c r="E2" s="3" t="s">
        <v>4</v>
      </c>
      <c r="F2" s="3" t="s">
        <v>5</v>
      </c>
      <c r="G2" s="2" t="s">
        <v>6</v>
      </c>
      <c r="H2" s="4" t="s">
        <v>7</v>
      </c>
      <c r="I2" s="5" t="s">
        <v>8</v>
      </c>
    </row>
    <row r="3" spans="1:9" ht="12.75" customHeight="1">
      <c r="A3" s="135"/>
      <c r="B3" s="136" t="s">
        <v>39</v>
      </c>
      <c r="C3" s="137" t="s">
        <v>33</v>
      </c>
      <c r="D3" s="138">
        <v>10</v>
      </c>
      <c r="E3" s="139">
        <f>IF(C20&lt;=25%,D20,MIN(E20:F20))</f>
        <v>2791.76</v>
      </c>
      <c r="F3" s="139">
        <f>MIN(H3:H17)</f>
        <v>2483.52</v>
      </c>
      <c r="G3" s="6" t="s">
        <v>34</v>
      </c>
      <c r="H3" s="7">
        <v>2483.52</v>
      </c>
      <c r="I3" s="8">
        <f t="shared" ref="I3:I17" si="0">IF(H3="","",(IF($C$20&lt;25%,"N/A",IF(H3&lt;=($D$20+$A$20),H3,"Descartado"))))</f>
        <v>2483.52</v>
      </c>
    </row>
    <row r="4" spans="1:9">
      <c r="A4" s="135"/>
      <c r="B4" s="136"/>
      <c r="C4" s="137"/>
      <c r="D4" s="138"/>
      <c r="E4" s="139"/>
      <c r="F4" s="139"/>
      <c r="G4" s="6" t="s">
        <v>35</v>
      </c>
      <c r="H4" s="7">
        <v>10500.8</v>
      </c>
      <c r="I4" s="8" t="str">
        <f t="shared" si="0"/>
        <v>Descartado</v>
      </c>
    </row>
    <row r="5" spans="1:9">
      <c r="A5" s="135"/>
      <c r="B5" s="136"/>
      <c r="C5" s="137"/>
      <c r="D5" s="138"/>
      <c r="E5" s="139"/>
      <c r="F5" s="139"/>
      <c r="G5" s="6" t="s">
        <v>163</v>
      </c>
      <c r="H5" s="7">
        <v>3100</v>
      </c>
      <c r="I5" s="8">
        <f t="shared" si="0"/>
        <v>3100</v>
      </c>
    </row>
    <row r="6" spans="1:9">
      <c r="A6" s="135"/>
      <c r="B6" s="136"/>
      <c r="C6" s="137"/>
      <c r="D6" s="138"/>
      <c r="E6" s="139"/>
      <c r="F6" s="139"/>
      <c r="G6" s="6"/>
      <c r="H6" s="7"/>
      <c r="I6" s="8" t="str">
        <f t="shared" si="0"/>
        <v/>
      </c>
    </row>
    <row r="7" spans="1:9">
      <c r="A7" s="135"/>
      <c r="B7" s="136"/>
      <c r="C7" s="137"/>
      <c r="D7" s="138"/>
      <c r="E7" s="139"/>
      <c r="F7" s="139"/>
      <c r="G7" s="6"/>
      <c r="H7" s="7"/>
      <c r="I7" s="8" t="str">
        <f t="shared" si="0"/>
        <v/>
      </c>
    </row>
    <row r="8" spans="1:9">
      <c r="A8" s="135"/>
      <c r="B8" s="136"/>
      <c r="C8" s="137"/>
      <c r="D8" s="138"/>
      <c r="E8" s="139"/>
      <c r="F8" s="139"/>
      <c r="G8" s="6"/>
      <c r="H8" s="7"/>
      <c r="I8" s="8" t="str">
        <f t="shared" si="0"/>
        <v/>
      </c>
    </row>
    <row r="9" spans="1:9">
      <c r="A9" s="135"/>
      <c r="B9" s="136"/>
      <c r="C9" s="137"/>
      <c r="D9" s="138"/>
      <c r="E9" s="139"/>
      <c r="F9" s="139"/>
      <c r="G9" s="6"/>
      <c r="H9" s="7"/>
      <c r="I9" s="8" t="str">
        <f t="shared" si="0"/>
        <v/>
      </c>
    </row>
    <row r="10" spans="1:9">
      <c r="A10" s="135"/>
      <c r="B10" s="136"/>
      <c r="C10" s="137"/>
      <c r="D10" s="138"/>
      <c r="E10" s="139"/>
      <c r="F10" s="139"/>
      <c r="G10" s="6"/>
      <c r="H10" s="7"/>
      <c r="I10" s="8" t="str">
        <f t="shared" si="0"/>
        <v/>
      </c>
    </row>
    <row r="11" spans="1:9">
      <c r="A11" s="135"/>
      <c r="B11" s="136"/>
      <c r="C11" s="137"/>
      <c r="D11" s="138"/>
      <c r="E11" s="139"/>
      <c r="F11" s="139"/>
      <c r="G11" s="6"/>
      <c r="H11" s="7"/>
      <c r="I11" s="8" t="str">
        <f t="shared" si="0"/>
        <v/>
      </c>
    </row>
    <row r="12" spans="1:9">
      <c r="A12" s="135"/>
      <c r="B12" s="136"/>
      <c r="C12" s="137"/>
      <c r="D12" s="138"/>
      <c r="E12" s="139"/>
      <c r="F12" s="139"/>
      <c r="G12" s="6"/>
      <c r="H12" s="7"/>
      <c r="I12" s="8" t="str">
        <f t="shared" si="0"/>
        <v/>
      </c>
    </row>
    <row r="13" spans="1:9">
      <c r="A13" s="135"/>
      <c r="B13" s="136"/>
      <c r="C13" s="137"/>
      <c r="D13" s="138"/>
      <c r="E13" s="139"/>
      <c r="F13" s="139"/>
      <c r="G13" s="6"/>
      <c r="H13" s="7"/>
      <c r="I13" s="8" t="str">
        <f t="shared" si="0"/>
        <v/>
      </c>
    </row>
    <row r="14" spans="1:9">
      <c r="A14" s="135"/>
      <c r="B14" s="136"/>
      <c r="C14" s="137"/>
      <c r="D14" s="138"/>
      <c r="E14" s="139"/>
      <c r="F14" s="139"/>
      <c r="G14" s="6"/>
      <c r="H14" s="7"/>
      <c r="I14" s="8" t="str">
        <f t="shared" si="0"/>
        <v/>
      </c>
    </row>
    <row r="15" spans="1:9">
      <c r="A15" s="135"/>
      <c r="B15" s="136"/>
      <c r="C15" s="137"/>
      <c r="D15" s="138"/>
      <c r="E15" s="139"/>
      <c r="F15" s="139"/>
      <c r="G15" s="6"/>
      <c r="H15" s="7"/>
      <c r="I15" s="8" t="str">
        <f t="shared" si="0"/>
        <v/>
      </c>
    </row>
    <row r="16" spans="1:9">
      <c r="A16" s="135"/>
      <c r="B16" s="136"/>
      <c r="C16" s="137"/>
      <c r="D16" s="138"/>
      <c r="E16" s="139"/>
      <c r="F16" s="139"/>
      <c r="G16" s="6"/>
      <c r="H16" s="7"/>
      <c r="I16" s="8" t="str">
        <f t="shared" si="0"/>
        <v/>
      </c>
    </row>
    <row r="17" spans="1:11">
      <c r="A17" s="135"/>
      <c r="B17" s="136"/>
      <c r="C17" s="137"/>
      <c r="D17" s="138"/>
      <c r="E17" s="139"/>
      <c r="F17" s="139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9</v>
      </c>
      <c r="B19" s="5" t="s">
        <v>10</v>
      </c>
      <c r="C19" s="4" t="s">
        <v>11</v>
      </c>
      <c r="D19" s="16" t="s">
        <v>12</v>
      </c>
      <c r="E19" s="17" t="s">
        <v>13</v>
      </c>
      <c r="F19" s="16" t="s">
        <v>14</v>
      </c>
      <c r="G19" s="140" t="s">
        <v>15</v>
      </c>
      <c r="H19" s="140"/>
      <c r="I19" s="18"/>
    </row>
    <row r="20" spans="1:11">
      <c r="A20" s="19">
        <f>IF(B20&lt;2,"N/A",(STDEV(H3:H17)))</f>
        <v>4461.4770877815781</v>
      </c>
      <c r="B20" s="19">
        <f>COUNT(H3:H17)</f>
        <v>3</v>
      </c>
      <c r="C20" s="20">
        <f>IF(B20&lt;2,"N/A",(A20/D20))</f>
        <v>0.83214156789623284</v>
      </c>
      <c r="D20" s="21">
        <f>ROUND(AVERAGE(H3:H17),2)</f>
        <v>5361.44</v>
      </c>
      <c r="E20" s="22">
        <f>IFERROR(ROUND(IF(B20&lt;2,"N/A",(IF(C20&lt;=25%,"N/A",AVERAGE(I3:I17)))),2),"N/A")</f>
        <v>2791.76</v>
      </c>
      <c r="F20" s="22">
        <f>ROUND(MEDIAN(H3:H17),2)</f>
        <v>3100</v>
      </c>
      <c r="G20" s="23" t="str">
        <f>INDEX(G3:G17,MATCH(H20,H3:H17,0))</f>
        <v>OI S/A</v>
      </c>
      <c r="H20" s="24">
        <f>MIN(H3:H17)</f>
        <v>2483.52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141"/>
      <c r="E22" s="141"/>
      <c r="F22" s="30"/>
      <c r="G22" s="31" t="s">
        <v>16</v>
      </c>
      <c r="H22" s="32">
        <f>IF(C20&lt;=25%,D20,MIN(E20:F20))</f>
        <v>2791.76</v>
      </c>
    </row>
    <row r="23" spans="1:11">
      <c r="B23" s="25"/>
      <c r="C23" s="25"/>
      <c r="D23" s="141"/>
      <c r="E23" s="141"/>
      <c r="F23" s="33"/>
      <c r="G23" s="4" t="s">
        <v>17</v>
      </c>
      <c r="H23" s="24">
        <f>ROUND(H22,2)*D3</f>
        <v>27917.600000000002</v>
      </c>
    </row>
    <row r="24" spans="1:11">
      <c r="B24" s="29"/>
      <c r="C24" s="29"/>
      <c r="D24" s="18"/>
      <c r="E24" s="18"/>
    </row>
    <row r="26" spans="1:11" ht="12.75" customHeight="1">
      <c r="A26" s="142" t="s">
        <v>18</v>
      </c>
      <c r="B26" s="142"/>
      <c r="C26" s="142"/>
      <c r="D26" s="142"/>
      <c r="E26" s="142"/>
      <c r="F26" s="142"/>
      <c r="G26" s="142"/>
      <c r="H26" s="142"/>
      <c r="I26" s="142"/>
    </row>
    <row r="27" spans="1:11" ht="12.75" customHeight="1">
      <c r="A27" s="142" t="s">
        <v>19</v>
      </c>
      <c r="B27" s="142"/>
      <c r="C27" s="142"/>
      <c r="D27" s="142"/>
      <c r="E27" s="142"/>
      <c r="F27" s="142"/>
      <c r="G27" s="142"/>
      <c r="H27" s="142"/>
      <c r="I27" s="142"/>
    </row>
    <row r="28" spans="1:11" ht="12.75" customHeight="1">
      <c r="A28" s="142" t="s">
        <v>20</v>
      </c>
      <c r="B28" s="142"/>
      <c r="C28" s="142"/>
      <c r="D28" s="142"/>
      <c r="E28" s="142"/>
      <c r="F28" s="142"/>
      <c r="G28" s="142"/>
      <c r="H28" s="142"/>
      <c r="I28" s="142"/>
    </row>
    <row r="29" spans="1:11" ht="12.75" customHeight="1">
      <c r="A29" s="142" t="s">
        <v>21</v>
      </c>
      <c r="B29" s="142"/>
      <c r="C29" s="142"/>
      <c r="D29" s="142"/>
      <c r="E29" s="142"/>
      <c r="F29" s="142"/>
      <c r="G29" s="142"/>
      <c r="H29" s="142"/>
      <c r="I29" s="142"/>
    </row>
    <row r="30" spans="1:11" ht="12.75" customHeight="1">
      <c r="A30" s="142" t="s">
        <v>22</v>
      </c>
      <c r="B30" s="142"/>
      <c r="C30" s="142"/>
      <c r="D30" s="142"/>
      <c r="E30" s="142"/>
      <c r="F30" s="142"/>
      <c r="G30" s="142"/>
      <c r="H30" s="142"/>
      <c r="I30" s="142"/>
    </row>
    <row r="31" spans="1:11" ht="12.75" customHeight="1">
      <c r="A31" s="142" t="s">
        <v>23</v>
      </c>
      <c r="B31" s="142"/>
      <c r="C31" s="142"/>
      <c r="D31" s="142"/>
      <c r="E31" s="142"/>
      <c r="F31" s="142"/>
      <c r="G31" s="142"/>
      <c r="H31" s="142"/>
      <c r="I31" s="142"/>
    </row>
    <row r="32" spans="1:11" ht="24.75" customHeight="1">
      <c r="A32" s="143" t="s">
        <v>24</v>
      </c>
      <c r="B32" s="143"/>
      <c r="C32" s="143"/>
      <c r="D32" s="143"/>
      <c r="E32" s="143"/>
      <c r="F32" s="143"/>
      <c r="G32" s="143"/>
      <c r="H32" s="143"/>
      <c r="I32" s="143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r:id="rId1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4"/>
  <sheetViews>
    <sheetView view="pageBreakPreview" zoomScale="60" zoomScaleNormal="90" workbookViewId="0">
      <selection activeCell="K13" sqref="K13"/>
    </sheetView>
  </sheetViews>
  <sheetFormatPr defaultRowHeight="15"/>
  <cols>
    <col min="1" max="1" width="9.140625" style="48"/>
    <col min="2" max="2" width="23" style="48" customWidth="1"/>
    <col min="3" max="3" width="10.5703125" style="48" customWidth="1"/>
    <col min="4" max="4" width="6" style="48" bestFit="1" customWidth="1"/>
    <col min="5" max="5" width="12.5703125" style="98" bestFit="1" customWidth="1"/>
    <col min="6" max="6" width="12.85546875" style="48" customWidth="1"/>
    <col min="7" max="7" width="15.140625" style="48" customWidth="1"/>
    <col min="8" max="8" width="10" style="48" customWidth="1"/>
    <col min="9" max="9" width="11.7109375" style="48" customWidth="1"/>
    <col min="10" max="10" width="19.85546875" style="48" customWidth="1"/>
    <col min="11" max="11" width="13.7109375" style="48" customWidth="1"/>
    <col min="12" max="16384" width="9.140625" style="48"/>
  </cols>
  <sheetData>
    <row r="1" spans="1:11" ht="23.25">
      <c r="B1" s="193" t="s">
        <v>121</v>
      </c>
      <c r="C1" s="193"/>
      <c r="D1" s="193"/>
      <c r="E1" s="193"/>
      <c r="F1" s="193"/>
      <c r="G1" s="193"/>
      <c r="H1" s="193"/>
      <c r="I1" s="193"/>
      <c r="J1" s="193"/>
    </row>
    <row r="2" spans="1:11" ht="14.25" customHeight="1" thickBot="1">
      <c r="E2" s="48"/>
    </row>
    <row r="3" spans="1:11" ht="15.75" customHeight="1" thickBot="1">
      <c r="A3" s="185" t="s">
        <v>83</v>
      </c>
      <c r="B3" s="185" t="s">
        <v>160</v>
      </c>
      <c r="C3" s="194" t="s">
        <v>122</v>
      </c>
      <c r="D3" s="174"/>
      <c r="E3" s="174"/>
      <c r="F3" s="174"/>
      <c r="G3" s="197"/>
      <c r="H3" s="194" t="s">
        <v>85</v>
      </c>
      <c r="I3" s="197"/>
      <c r="J3" s="189" t="s">
        <v>123</v>
      </c>
      <c r="K3" s="189" t="s">
        <v>161</v>
      </c>
    </row>
    <row r="4" spans="1:11" ht="66.75" customHeight="1" thickBot="1">
      <c r="A4" s="203"/>
      <c r="B4" s="203"/>
      <c r="C4" s="49" t="s">
        <v>87</v>
      </c>
      <c r="D4" s="50" t="s">
        <v>88</v>
      </c>
      <c r="E4" s="50" t="s">
        <v>89</v>
      </c>
      <c r="F4" s="50" t="s">
        <v>124</v>
      </c>
      <c r="G4" s="51" t="s">
        <v>156</v>
      </c>
      <c r="H4" s="49" t="s">
        <v>125</v>
      </c>
      <c r="I4" s="99" t="s">
        <v>126</v>
      </c>
      <c r="J4" s="190"/>
      <c r="K4" s="190"/>
    </row>
    <row r="5" spans="1:11" ht="15.75" thickBot="1">
      <c r="A5" s="204">
        <v>6</v>
      </c>
      <c r="B5" s="178" t="s">
        <v>127</v>
      </c>
      <c r="C5" s="62" t="s">
        <v>128</v>
      </c>
      <c r="D5" s="63">
        <v>155</v>
      </c>
      <c r="E5" s="100">
        <f>MENORES!E40</f>
        <v>405</v>
      </c>
      <c r="F5" s="101">
        <f>D5*E5</f>
        <v>62775</v>
      </c>
      <c r="G5" s="65">
        <f>24*F5</f>
        <v>1506600</v>
      </c>
      <c r="H5" s="115">
        <f>MENORES!E46</f>
        <v>2299.7199999999998</v>
      </c>
      <c r="I5" s="102">
        <f>D5*$H$5</f>
        <v>356456.6</v>
      </c>
      <c r="J5" s="66">
        <f>G5+I5</f>
        <v>1863056.6</v>
      </c>
      <c r="K5" s="205">
        <f>SUM(J5:J10)</f>
        <v>2317887.6400000006</v>
      </c>
    </row>
    <row r="6" spans="1:11" ht="15.75" thickBot="1">
      <c r="A6" s="187"/>
      <c r="B6" s="178"/>
      <c r="C6" s="67" t="s">
        <v>129</v>
      </c>
      <c r="D6" s="68">
        <v>16</v>
      </c>
      <c r="E6" s="100">
        <f>MENORES!E41</f>
        <v>450</v>
      </c>
      <c r="F6" s="103">
        <f>D6*E6</f>
        <v>7200</v>
      </c>
      <c r="G6" s="65">
        <f t="shared" ref="G6:G10" si="0">24*F6</f>
        <v>172800</v>
      </c>
      <c r="H6" s="115">
        <f>MENORES!E47</f>
        <v>2299.7199999999998</v>
      </c>
      <c r="I6" s="104">
        <f>D6*$H$5</f>
        <v>36795.519999999997</v>
      </c>
      <c r="J6" s="71">
        <f>G6+I6</f>
        <v>209595.51999999999</v>
      </c>
      <c r="K6" s="206"/>
    </row>
    <row r="7" spans="1:11" ht="15.75" thickBot="1">
      <c r="A7" s="187"/>
      <c r="B7" s="178"/>
      <c r="C7" s="67" t="s">
        <v>130</v>
      </c>
      <c r="D7" s="68">
        <v>4</v>
      </c>
      <c r="E7" s="100">
        <f>MENORES!E42</f>
        <v>495</v>
      </c>
      <c r="F7" s="103">
        <f t="shared" ref="F7:F9" si="1">D7*E7</f>
        <v>1980</v>
      </c>
      <c r="G7" s="65">
        <f t="shared" si="0"/>
        <v>47520</v>
      </c>
      <c r="H7" s="115">
        <f>MENORES!E48</f>
        <v>2299.7199999999998</v>
      </c>
      <c r="I7" s="104">
        <f t="shared" ref="I7:I9" si="2">D7*$H$5</f>
        <v>9198.8799999999992</v>
      </c>
      <c r="J7" s="71">
        <f t="shared" ref="J7:J9" si="3">G7+I7</f>
        <v>56718.879999999997</v>
      </c>
      <c r="K7" s="206"/>
    </row>
    <row r="8" spans="1:11" ht="15.75" thickBot="1">
      <c r="A8" s="187"/>
      <c r="B8" s="178"/>
      <c r="C8" s="67" t="s">
        <v>131</v>
      </c>
      <c r="D8" s="68">
        <v>10</v>
      </c>
      <c r="E8" s="100">
        <f>MENORES!E43</f>
        <v>540</v>
      </c>
      <c r="F8" s="103">
        <f t="shared" si="1"/>
        <v>5400</v>
      </c>
      <c r="G8" s="65">
        <f t="shared" si="0"/>
        <v>129600</v>
      </c>
      <c r="H8" s="115">
        <f>MENORES!E49</f>
        <v>2299.7199999999998</v>
      </c>
      <c r="I8" s="104">
        <f t="shared" si="2"/>
        <v>22997.199999999997</v>
      </c>
      <c r="J8" s="71">
        <f t="shared" si="3"/>
        <v>152597.20000000001</v>
      </c>
      <c r="K8" s="206"/>
    </row>
    <row r="9" spans="1:11" ht="15.75" thickBot="1">
      <c r="A9" s="187"/>
      <c r="B9" s="178"/>
      <c r="C9" s="67" t="s">
        <v>132</v>
      </c>
      <c r="D9" s="68">
        <v>1</v>
      </c>
      <c r="E9" s="100">
        <f>MENORES!E44</f>
        <v>585</v>
      </c>
      <c r="F9" s="103">
        <f t="shared" si="1"/>
        <v>585</v>
      </c>
      <c r="G9" s="65">
        <f t="shared" si="0"/>
        <v>14040</v>
      </c>
      <c r="H9" s="115">
        <f>MENORES!E50</f>
        <v>2299.7199999999998</v>
      </c>
      <c r="I9" s="104">
        <f t="shared" si="2"/>
        <v>2299.7199999999998</v>
      </c>
      <c r="J9" s="71">
        <f t="shared" si="3"/>
        <v>16339.72</v>
      </c>
      <c r="K9" s="206"/>
    </row>
    <row r="10" spans="1:11" ht="15.75" thickBot="1">
      <c r="A10" s="188"/>
      <c r="B10" s="178"/>
      <c r="C10" s="105" t="s">
        <v>133</v>
      </c>
      <c r="D10" s="106">
        <v>1</v>
      </c>
      <c r="E10" s="100">
        <f>MENORES!E45</f>
        <v>720</v>
      </c>
      <c r="F10" s="107">
        <f>D10*E10</f>
        <v>720</v>
      </c>
      <c r="G10" s="65">
        <f t="shared" si="0"/>
        <v>17280</v>
      </c>
      <c r="H10" s="115">
        <f>MENORES!E51</f>
        <v>2299.7199999999998</v>
      </c>
      <c r="I10" s="108">
        <f>D10*$H$5</f>
        <v>2299.7199999999998</v>
      </c>
      <c r="J10" s="76">
        <f>G10+I10</f>
        <v>19579.72</v>
      </c>
      <c r="K10" s="207"/>
    </row>
    <row r="11" spans="1:11" ht="15" customHeight="1" thickBot="1">
      <c r="B11" s="194" t="s">
        <v>134</v>
      </c>
      <c r="C11" s="174"/>
      <c r="D11" s="174"/>
      <c r="E11" s="174"/>
      <c r="F11" s="174"/>
      <c r="G11" s="174"/>
      <c r="H11" s="174"/>
      <c r="I11" s="174"/>
      <c r="J11" s="197"/>
    </row>
    <row r="12" spans="1:11" ht="30.75" thickBot="1">
      <c r="A12" s="77" t="s">
        <v>83</v>
      </c>
      <c r="B12" s="77" t="s">
        <v>160</v>
      </c>
      <c r="C12" s="194" t="s">
        <v>108</v>
      </c>
      <c r="D12" s="198"/>
      <c r="E12" s="171" t="s">
        <v>109</v>
      </c>
      <c r="F12" s="198"/>
      <c r="G12" s="171" t="s">
        <v>110</v>
      </c>
      <c r="H12" s="174"/>
      <c r="I12" s="197"/>
      <c r="J12" s="77" t="s">
        <v>135</v>
      </c>
      <c r="K12" s="77" t="s">
        <v>161</v>
      </c>
    </row>
    <row r="13" spans="1:11" ht="47.25" customHeight="1" thickBot="1">
      <c r="A13" s="129">
        <v>7</v>
      </c>
      <c r="B13" s="54" t="s">
        <v>117</v>
      </c>
      <c r="C13" s="199">
        <v>20</v>
      </c>
      <c r="D13" s="200"/>
      <c r="E13" s="162">
        <f>H5</f>
        <v>2299.7199999999998</v>
      </c>
      <c r="F13" s="201"/>
      <c r="G13" s="162">
        <f>C13*E13</f>
        <v>45994.399999999994</v>
      </c>
      <c r="H13" s="163"/>
      <c r="I13" s="202"/>
      <c r="J13" s="61">
        <f>G13</f>
        <v>45994.399999999994</v>
      </c>
      <c r="K13" s="131">
        <f>J13</f>
        <v>45994.399999999994</v>
      </c>
    </row>
    <row r="14" spans="1:11" ht="19.5" customHeight="1" thickBot="1">
      <c r="B14" s="154" t="s">
        <v>120</v>
      </c>
      <c r="C14" s="156"/>
      <c r="D14" s="156"/>
      <c r="E14" s="156"/>
      <c r="F14" s="156"/>
      <c r="G14" s="156"/>
      <c r="H14" s="156"/>
      <c r="I14" s="157"/>
      <c r="J14" s="109">
        <f>SUM(J5:J10,J13)</f>
        <v>2363882.0400000005</v>
      </c>
    </row>
  </sheetData>
  <mergeCells count="18">
    <mergeCell ref="A3:A4"/>
    <mergeCell ref="A5:A10"/>
    <mergeCell ref="K3:K4"/>
    <mergeCell ref="K5:K10"/>
    <mergeCell ref="B5:B10"/>
    <mergeCell ref="B1:J1"/>
    <mergeCell ref="B3:B4"/>
    <mergeCell ref="C3:G3"/>
    <mergeCell ref="H3:I3"/>
    <mergeCell ref="J3:J4"/>
    <mergeCell ref="B14:I14"/>
    <mergeCell ref="B11:J11"/>
    <mergeCell ref="C12:D12"/>
    <mergeCell ref="E12:F12"/>
    <mergeCell ref="G12:I12"/>
    <mergeCell ref="C13:D13"/>
    <mergeCell ref="E13:F13"/>
    <mergeCell ref="G13:I13"/>
  </mergeCells>
  <printOptions horizontalCentered="1"/>
  <pageMargins left="0.78740157480314965" right="0.78740157480314965" top="0.78740157480314965" bottom="1.0629921259842521" header="0.51181102362204722" footer="0.78740157480314965"/>
  <pageSetup paperSize="9" scale="90" orientation="landscape" r:id="rId1"/>
  <headerFooter>
    <oddFooter>&amp;L&amp;"Calibri,Regular"&amp;12Estimativa em &amp;D</oddFooter>
  </headerFooter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"/>
  <sheetViews>
    <sheetView zoomScale="90" zoomScaleNormal="90" workbookViewId="0">
      <selection activeCell="F5" sqref="F5"/>
    </sheetView>
  </sheetViews>
  <sheetFormatPr defaultRowHeight="15"/>
  <cols>
    <col min="1" max="1" width="32.85546875" style="48" customWidth="1"/>
    <col min="2" max="2" width="10.5703125" style="48" customWidth="1"/>
    <col min="3" max="3" width="12.5703125" style="98" bestFit="1" customWidth="1"/>
    <col min="4" max="4" width="15.140625" style="48" customWidth="1"/>
    <col min="5" max="5" width="10" style="48" customWidth="1"/>
    <col min="6" max="6" width="19.5703125" style="48" customWidth="1"/>
    <col min="7" max="16384" width="9.140625" style="48"/>
  </cols>
  <sheetData>
    <row r="1" spans="1:6" ht="23.25" customHeight="1">
      <c r="A1" s="193" t="s">
        <v>154</v>
      </c>
      <c r="B1" s="193"/>
      <c r="C1" s="193"/>
      <c r="D1" s="193"/>
      <c r="E1" s="193"/>
      <c r="F1" s="193"/>
    </row>
    <row r="2" spans="1:6" ht="14.25" customHeight="1" thickBot="1">
      <c r="C2" s="48"/>
    </row>
    <row r="3" spans="1:6" ht="15.75" customHeight="1" thickBot="1">
      <c r="A3" s="189" t="s">
        <v>83</v>
      </c>
      <c r="B3" s="194" t="s">
        <v>122</v>
      </c>
      <c r="C3" s="174"/>
      <c r="D3" s="197"/>
      <c r="E3" s="110" t="s">
        <v>85</v>
      </c>
      <c r="F3" s="189" t="s">
        <v>136</v>
      </c>
    </row>
    <row r="4" spans="1:6" ht="66.75" customHeight="1" thickBot="1">
      <c r="A4" s="190"/>
      <c r="B4" s="49" t="s">
        <v>87</v>
      </c>
      <c r="C4" s="50" t="s">
        <v>137</v>
      </c>
      <c r="D4" s="51" t="s">
        <v>157</v>
      </c>
      <c r="E4" s="49" t="s">
        <v>138</v>
      </c>
      <c r="F4" s="190"/>
    </row>
    <row r="5" spans="1:6" ht="33" thickBot="1">
      <c r="A5" s="111" t="s">
        <v>140</v>
      </c>
      <c r="B5" s="62" t="s">
        <v>139</v>
      </c>
      <c r="C5" s="100">
        <f>MENORES!E53</f>
        <v>13708</v>
      </c>
      <c r="D5" s="65">
        <f>24*C5</f>
        <v>328992</v>
      </c>
      <c r="E5" s="112">
        <f>MENORES!E54</f>
        <v>2299.7199999999998</v>
      </c>
      <c r="F5" s="113">
        <f>D5+E5</f>
        <v>331291.71999999997</v>
      </c>
    </row>
    <row r="6" spans="1:6" ht="19.5" customHeight="1" thickBot="1">
      <c r="A6" s="154" t="s">
        <v>120</v>
      </c>
      <c r="B6" s="156"/>
      <c r="C6" s="156"/>
      <c r="D6" s="156"/>
      <c r="E6" s="157"/>
      <c r="F6" s="109">
        <f>F5</f>
        <v>331291.71999999997</v>
      </c>
    </row>
    <row r="7" spans="1:6">
      <c r="A7" s="208" t="s">
        <v>155</v>
      </c>
      <c r="B7" s="209"/>
      <c r="C7" s="209"/>
      <c r="D7" s="209"/>
      <c r="E7" s="209"/>
      <c r="F7" s="209"/>
    </row>
  </sheetData>
  <mergeCells count="6">
    <mergeCell ref="A7:F7"/>
    <mergeCell ref="A1:F1"/>
    <mergeCell ref="A3:A4"/>
    <mergeCell ref="B3:D3"/>
    <mergeCell ref="F3:F4"/>
    <mergeCell ref="A6:E6"/>
  </mergeCells>
  <printOptions horizontalCentered="1"/>
  <pageMargins left="0.78740157480314965" right="0.78740157480314965" top="0.78740157480314965" bottom="1.0629921259842521" header="0.51181102362204722" footer="0.78740157480314965"/>
  <pageSetup paperSize="9" scale="90" orientation="landscape" r:id="rId1"/>
  <headerFooter>
    <oddFooter>&amp;L&amp;"Calibri,Regular"&amp;12Estimativa em &amp;D</oddFooter>
  </headerFooter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"/>
  <sheetViews>
    <sheetView zoomScale="90" zoomScaleNormal="90" workbookViewId="0">
      <selection activeCell="D5" sqref="D5"/>
    </sheetView>
  </sheetViews>
  <sheetFormatPr defaultRowHeight="15"/>
  <cols>
    <col min="1" max="1" width="32.85546875" style="48" customWidth="1"/>
    <col min="2" max="2" width="10.5703125" style="48" customWidth="1"/>
    <col min="3" max="3" width="12.5703125" style="98" bestFit="1" customWidth="1"/>
    <col min="4" max="4" width="15.140625" style="48" customWidth="1"/>
    <col min="5" max="5" width="10" style="48" customWidth="1"/>
    <col min="6" max="6" width="19.5703125" style="48" customWidth="1"/>
    <col min="7" max="16384" width="9.140625" style="48"/>
  </cols>
  <sheetData>
    <row r="1" spans="1:6" ht="23.25" customHeight="1">
      <c r="A1" s="193" t="s">
        <v>153</v>
      </c>
      <c r="B1" s="193"/>
      <c r="C1" s="193"/>
      <c r="D1" s="193"/>
      <c r="E1" s="193"/>
      <c r="F1" s="193"/>
    </row>
    <row r="2" spans="1:6" ht="14.25" customHeight="1" thickBot="1">
      <c r="C2" s="48"/>
    </row>
    <row r="3" spans="1:6" ht="15.75" customHeight="1" thickBot="1">
      <c r="A3" s="189" t="s">
        <v>83</v>
      </c>
      <c r="B3" s="194" t="s">
        <v>122</v>
      </c>
      <c r="C3" s="174"/>
      <c r="D3" s="197"/>
      <c r="E3" s="110" t="s">
        <v>85</v>
      </c>
      <c r="F3" s="189" t="s">
        <v>136</v>
      </c>
    </row>
    <row r="4" spans="1:6" ht="66.75" customHeight="1" thickBot="1">
      <c r="A4" s="190"/>
      <c r="B4" s="49" t="s">
        <v>87</v>
      </c>
      <c r="C4" s="50" t="s">
        <v>137</v>
      </c>
      <c r="D4" s="51" t="s">
        <v>157</v>
      </c>
      <c r="E4" s="49" t="s">
        <v>138</v>
      </c>
      <c r="F4" s="190"/>
    </row>
    <row r="5" spans="1:6" ht="33" thickBot="1">
      <c r="A5" s="111" t="s">
        <v>140</v>
      </c>
      <c r="B5" s="62" t="s">
        <v>139</v>
      </c>
      <c r="C5" s="100">
        <f>MENORES!E55</f>
        <v>13708</v>
      </c>
      <c r="D5" s="65">
        <f>24*C5</f>
        <v>328992</v>
      </c>
      <c r="E5" s="112">
        <f>MENORES!E56</f>
        <v>2299.7199999999998</v>
      </c>
      <c r="F5" s="113">
        <f>D5+E5</f>
        <v>331291.71999999997</v>
      </c>
    </row>
    <row r="6" spans="1:6" ht="19.5" customHeight="1" thickBot="1">
      <c r="A6" s="154" t="s">
        <v>120</v>
      </c>
      <c r="B6" s="156"/>
      <c r="C6" s="156"/>
      <c r="D6" s="156"/>
      <c r="E6" s="157"/>
      <c r="F6" s="109">
        <f>F5</f>
        <v>331291.71999999997</v>
      </c>
    </row>
    <row r="7" spans="1:6">
      <c r="A7" s="208" t="s">
        <v>155</v>
      </c>
      <c r="B7" s="209"/>
      <c r="C7" s="209"/>
      <c r="D7" s="209"/>
      <c r="E7" s="209"/>
      <c r="F7" s="209"/>
    </row>
  </sheetData>
  <mergeCells count="6">
    <mergeCell ref="A7:F7"/>
    <mergeCell ref="A1:F1"/>
    <mergeCell ref="A3:A4"/>
    <mergeCell ref="B3:D3"/>
    <mergeCell ref="F3:F4"/>
    <mergeCell ref="A6:E6"/>
  </mergeCells>
  <printOptions horizontalCentered="1"/>
  <pageMargins left="0.78740157480314965" right="0.78740157480314965" top="0.78740157480314965" bottom="1.0629921259842521" header="0.51181102362204722" footer="0.78740157480314965"/>
  <pageSetup paperSize="9" scale="90" orientation="landscape" r:id="rId1"/>
  <headerFooter>
    <oddFooter>&amp;L&amp;"Calibri,Regular"&amp;12Estimativa em &amp;D</oddFooter>
  </headerFooter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E14"/>
  <sheetViews>
    <sheetView view="pageBreakPreview" zoomScaleNormal="100" workbookViewId="0">
      <selection activeCell="B21" sqref="B21"/>
    </sheetView>
  </sheetViews>
  <sheetFormatPr defaultColWidth="9.140625" defaultRowHeight="12.75"/>
  <cols>
    <col min="1" max="1" width="16.140625" style="34" customWidth="1"/>
    <col min="2" max="2" width="71" style="34" customWidth="1"/>
    <col min="3" max="3" width="17.42578125" style="37" bestFit="1" customWidth="1"/>
    <col min="4" max="9" width="9.140625" style="38"/>
    <col min="10" max="1019" width="9.140625" style="34"/>
  </cols>
  <sheetData>
    <row r="1" spans="1:3" ht="12.75" customHeight="1">
      <c r="A1" s="39"/>
      <c r="B1" s="39"/>
      <c r="C1" s="39"/>
    </row>
    <row r="2" spans="1:3" ht="12.75" customHeight="1">
      <c r="A2" s="39"/>
      <c r="B2" s="39"/>
      <c r="C2" s="39"/>
    </row>
    <row r="3" spans="1:3" ht="12.75" customHeight="1">
      <c r="A3" s="39"/>
      <c r="B3" s="39"/>
      <c r="C3" s="39"/>
    </row>
    <row r="4" spans="1:3" ht="12.75" customHeight="1">
      <c r="A4" s="39"/>
      <c r="B4" s="39"/>
      <c r="C4" s="39"/>
    </row>
    <row r="5" spans="1:3" ht="12.75" customHeight="1">
      <c r="A5" s="146" t="s">
        <v>25</v>
      </c>
      <c r="B5" s="146"/>
      <c r="C5" s="146"/>
    </row>
    <row r="6" spans="1:3" ht="12.75" customHeight="1">
      <c r="A6" s="146" t="s">
        <v>26</v>
      </c>
      <c r="B6" s="146"/>
      <c r="C6" s="146"/>
    </row>
    <row r="7" spans="1:3" ht="12.75" customHeight="1">
      <c r="A7" s="40"/>
      <c r="B7" s="40"/>
      <c r="C7" s="40"/>
    </row>
    <row r="8" spans="1:3" ht="15.75" customHeight="1">
      <c r="A8" s="212" t="s">
        <v>29</v>
      </c>
      <c r="B8" s="213"/>
      <c r="C8" s="213"/>
    </row>
    <row r="9" spans="1:3" ht="15.75">
      <c r="A9" s="116" t="s">
        <v>142</v>
      </c>
      <c r="B9" s="116" t="s">
        <v>30</v>
      </c>
      <c r="C9" s="117" t="s">
        <v>143</v>
      </c>
    </row>
    <row r="10" spans="1:3" ht="15.75">
      <c r="A10" s="118" t="s">
        <v>145</v>
      </c>
      <c r="B10" s="119" t="s">
        <v>144</v>
      </c>
      <c r="C10" s="120">
        <f>'Calculo Lote 1'!Q17</f>
        <v>11452340.08</v>
      </c>
    </row>
    <row r="11" spans="1:3" ht="12.75" customHeight="1">
      <c r="A11" s="118" t="s">
        <v>148</v>
      </c>
      <c r="B11" s="119" t="s">
        <v>146</v>
      </c>
      <c r="C11" s="121">
        <f>'Calculo Lote 2'!J14</f>
        <v>2363882.0400000005</v>
      </c>
    </row>
    <row r="12" spans="1:3" ht="15" customHeight="1">
      <c r="A12" s="118" t="s">
        <v>151</v>
      </c>
      <c r="B12" s="119" t="s">
        <v>147</v>
      </c>
      <c r="C12" s="121">
        <f>Item355!F6</f>
        <v>331291.71999999997</v>
      </c>
    </row>
    <row r="13" spans="1:3" ht="15" customHeight="1">
      <c r="A13" s="118" t="s">
        <v>152</v>
      </c>
      <c r="B13" s="119" t="s">
        <v>147</v>
      </c>
      <c r="C13" s="121">
        <f>Item356!F6</f>
        <v>331291.71999999997</v>
      </c>
    </row>
    <row r="14" spans="1:3" ht="15" customHeight="1">
      <c r="A14" s="210" t="s">
        <v>149</v>
      </c>
      <c r="B14" s="211"/>
      <c r="C14" s="122">
        <f>SUM(C10:C13)</f>
        <v>14478805.560000002</v>
      </c>
    </row>
  </sheetData>
  <mergeCells count="4">
    <mergeCell ref="A14:B14"/>
    <mergeCell ref="A5:C5"/>
    <mergeCell ref="A6:C6"/>
    <mergeCell ref="A8:C8"/>
  </mergeCells>
  <printOptions horizontalCentered="1"/>
  <pageMargins left="0.78740157480314965" right="0.78740157480314965" top="0.78740157480314965" bottom="1.0629921259842521" header="0.51181102362204722" footer="0.78740157480314965"/>
  <pageSetup paperSize="9" scale="90" firstPageNumber="0" orientation="landscape" r:id="rId1"/>
  <headerFooter>
    <oddFooter>&amp;L&amp;"Calibri,Regular"&amp;12Estimativa em &amp;D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zoomScaleNormal="100" workbookViewId="0">
      <selection activeCell="H6" sqref="H6"/>
    </sheetView>
  </sheetViews>
  <sheetFormatPr defaultColWidth="9.140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1024" width="9.140625" style="1"/>
  </cols>
  <sheetData>
    <row r="1" spans="1:9" ht="15.75">
      <c r="A1" s="134" t="s">
        <v>0</v>
      </c>
      <c r="B1" s="134"/>
      <c r="C1" s="134"/>
      <c r="D1" s="134"/>
      <c r="E1" s="134"/>
      <c r="F1" s="134"/>
      <c r="G1" s="134"/>
      <c r="H1" s="134"/>
      <c r="I1" s="134"/>
    </row>
    <row r="2" spans="1:9" ht="25.5">
      <c r="A2" s="135" t="s">
        <v>65</v>
      </c>
      <c r="B2" s="2" t="s">
        <v>1</v>
      </c>
      <c r="C2" s="2" t="s">
        <v>2</v>
      </c>
      <c r="D2" s="2" t="s">
        <v>3</v>
      </c>
      <c r="E2" s="3" t="s">
        <v>4</v>
      </c>
      <c r="F2" s="3" t="s">
        <v>5</v>
      </c>
      <c r="G2" s="2" t="s">
        <v>6</v>
      </c>
      <c r="H2" s="4" t="s">
        <v>7</v>
      </c>
      <c r="I2" s="5" t="s">
        <v>8</v>
      </c>
    </row>
    <row r="3" spans="1:9" ht="12.75" customHeight="1">
      <c r="A3" s="135"/>
      <c r="B3" s="136" t="s">
        <v>40</v>
      </c>
      <c r="C3" s="137" t="s">
        <v>33</v>
      </c>
      <c r="D3" s="138">
        <v>1</v>
      </c>
      <c r="E3" s="139">
        <f>IF(C20&lt;=25%,D20,MIN(E20:F20))</f>
        <v>3128.36</v>
      </c>
      <c r="F3" s="139">
        <f>MIN(H3:H17)</f>
        <v>2696.72</v>
      </c>
      <c r="G3" s="6" t="s">
        <v>34</v>
      </c>
      <c r="H3" s="7">
        <v>2696.72</v>
      </c>
      <c r="I3" s="8">
        <f t="shared" ref="I3:I17" si="0">IF(H3="","",(IF($C$20&lt;25%,"N/A",IF(H3&lt;=($D$20+$A$20),H3,"Descartado"))))</f>
        <v>2696.72</v>
      </c>
    </row>
    <row r="4" spans="1:9">
      <c r="A4" s="135"/>
      <c r="B4" s="136"/>
      <c r="C4" s="137"/>
      <c r="D4" s="138"/>
      <c r="E4" s="139"/>
      <c r="F4" s="139"/>
      <c r="G4" s="6" t="s">
        <v>35</v>
      </c>
      <c r="H4" s="7">
        <v>17851.36</v>
      </c>
      <c r="I4" s="8" t="str">
        <f t="shared" si="0"/>
        <v>Descartado</v>
      </c>
    </row>
    <row r="5" spans="1:9">
      <c r="A5" s="135"/>
      <c r="B5" s="136"/>
      <c r="C5" s="137"/>
      <c r="D5" s="138"/>
      <c r="E5" s="139"/>
      <c r="F5" s="139"/>
      <c r="G5" s="6" t="s">
        <v>163</v>
      </c>
      <c r="H5" s="7">
        <v>3560</v>
      </c>
      <c r="I5" s="8">
        <f t="shared" si="0"/>
        <v>3560</v>
      </c>
    </row>
    <row r="6" spans="1:9">
      <c r="A6" s="135"/>
      <c r="B6" s="136"/>
      <c r="C6" s="137"/>
      <c r="D6" s="138"/>
      <c r="E6" s="139"/>
      <c r="F6" s="139"/>
      <c r="G6" s="6"/>
      <c r="H6" s="7"/>
      <c r="I6" s="8" t="str">
        <f t="shared" si="0"/>
        <v/>
      </c>
    </row>
    <row r="7" spans="1:9">
      <c r="A7" s="135"/>
      <c r="B7" s="136"/>
      <c r="C7" s="137"/>
      <c r="D7" s="138"/>
      <c r="E7" s="139"/>
      <c r="F7" s="139"/>
      <c r="G7" s="6"/>
      <c r="H7" s="7"/>
      <c r="I7" s="8" t="str">
        <f t="shared" si="0"/>
        <v/>
      </c>
    </row>
    <row r="8" spans="1:9">
      <c r="A8" s="135"/>
      <c r="B8" s="136"/>
      <c r="C8" s="137"/>
      <c r="D8" s="138"/>
      <c r="E8" s="139"/>
      <c r="F8" s="139"/>
      <c r="G8" s="6"/>
      <c r="H8" s="7"/>
      <c r="I8" s="8" t="str">
        <f t="shared" si="0"/>
        <v/>
      </c>
    </row>
    <row r="9" spans="1:9">
      <c r="A9" s="135"/>
      <c r="B9" s="136"/>
      <c r="C9" s="137"/>
      <c r="D9" s="138"/>
      <c r="E9" s="139"/>
      <c r="F9" s="139"/>
      <c r="G9" s="6"/>
      <c r="H9" s="7"/>
      <c r="I9" s="8" t="str">
        <f t="shared" si="0"/>
        <v/>
      </c>
    </row>
    <row r="10" spans="1:9">
      <c r="A10" s="135"/>
      <c r="B10" s="136"/>
      <c r="C10" s="137"/>
      <c r="D10" s="138"/>
      <c r="E10" s="139"/>
      <c r="F10" s="139"/>
      <c r="G10" s="6"/>
      <c r="H10" s="7"/>
      <c r="I10" s="8" t="str">
        <f t="shared" si="0"/>
        <v/>
      </c>
    </row>
    <row r="11" spans="1:9">
      <c r="A11" s="135"/>
      <c r="B11" s="136"/>
      <c r="C11" s="137"/>
      <c r="D11" s="138"/>
      <c r="E11" s="139"/>
      <c r="F11" s="139"/>
      <c r="G11" s="6"/>
      <c r="H11" s="7"/>
      <c r="I11" s="8" t="str">
        <f t="shared" si="0"/>
        <v/>
      </c>
    </row>
    <row r="12" spans="1:9">
      <c r="A12" s="135"/>
      <c r="B12" s="136"/>
      <c r="C12" s="137"/>
      <c r="D12" s="138"/>
      <c r="E12" s="139"/>
      <c r="F12" s="139"/>
      <c r="G12" s="6"/>
      <c r="H12" s="7"/>
      <c r="I12" s="8" t="str">
        <f t="shared" si="0"/>
        <v/>
      </c>
    </row>
    <row r="13" spans="1:9">
      <c r="A13" s="135"/>
      <c r="B13" s="136"/>
      <c r="C13" s="137"/>
      <c r="D13" s="138"/>
      <c r="E13" s="139"/>
      <c r="F13" s="139"/>
      <c r="G13" s="6"/>
      <c r="H13" s="7"/>
      <c r="I13" s="8" t="str">
        <f t="shared" si="0"/>
        <v/>
      </c>
    </row>
    <row r="14" spans="1:9">
      <c r="A14" s="135"/>
      <c r="B14" s="136"/>
      <c r="C14" s="137"/>
      <c r="D14" s="138"/>
      <c r="E14" s="139"/>
      <c r="F14" s="139"/>
      <c r="G14" s="6"/>
      <c r="H14" s="7"/>
      <c r="I14" s="8" t="str">
        <f t="shared" si="0"/>
        <v/>
      </c>
    </row>
    <row r="15" spans="1:9">
      <c r="A15" s="135"/>
      <c r="B15" s="136"/>
      <c r="C15" s="137"/>
      <c r="D15" s="138"/>
      <c r="E15" s="139"/>
      <c r="F15" s="139"/>
      <c r="G15" s="6"/>
      <c r="H15" s="7"/>
      <c r="I15" s="8" t="str">
        <f t="shared" si="0"/>
        <v/>
      </c>
    </row>
    <row r="16" spans="1:9">
      <c r="A16" s="135"/>
      <c r="B16" s="136"/>
      <c r="C16" s="137"/>
      <c r="D16" s="138"/>
      <c r="E16" s="139"/>
      <c r="F16" s="139"/>
      <c r="G16" s="6"/>
      <c r="H16" s="7"/>
      <c r="I16" s="8" t="str">
        <f t="shared" si="0"/>
        <v/>
      </c>
    </row>
    <row r="17" spans="1:11">
      <c r="A17" s="135"/>
      <c r="B17" s="136"/>
      <c r="C17" s="137"/>
      <c r="D17" s="138"/>
      <c r="E17" s="139"/>
      <c r="F17" s="139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9</v>
      </c>
      <c r="B19" s="5" t="s">
        <v>10</v>
      </c>
      <c r="C19" s="4" t="s">
        <v>11</v>
      </c>
      <c r="D19" s="16" t="s">
        <v>12</v>
      </c>
      <c r="E19" s="17" t="s">
        <v>13</v>
      </c>
      <c r="F19" s="16" t="s">
        <v>14</v>
      </c>
      <c r="G19" s="140" t="s">
        <v>15</v>
      </c>
      <c r="H19" s="140"/>
      <c r="I19" s="18"/>
    </row>
    <row r="20" spans="1:11">
      <c r="A20" s="19">
        <f>IF(B20&lt;2,"N/A",(STDEV(H3:H17)))</f>
        <v>8511.2801283316567</v>
      </c>
      <c r="B20" s="19">
        <f>COUNT(H3:H17)</f>
        <v>3</v>
      </c>
      <c r="C20" s="20">
        <f>IF(B20&lt;2,"N/A",(A20/D20))</f>
        <v>1.0591399146508484</v>
      </c>
      <c r="D20" s="21">
        <f>ROUND(AVERAGE(H3:H17),2)</f>
        <v>8036.03</v>
      </c>
      <c r="E20" s="22">
        <f>IFERROR(ROUND(IF(B20&lt;2,"N/A",(IF(C20&lt;=25%,"N/A",AVERAGE(I3:I17)))),2),"N/A")</f>
        <v>3128.36</v>
      </c>
      <c r="F20" s="22">
        <f>ROUND(MEDIAN(H3:H17),2)</f>
        <v>3560</v>
      </c>
      <c r="G20" s="23" t="str">
        <f>INDEX(G3:G17,MATCH(H20,H3:H17,0))</f>
        <v>OI S/A</v>
      </c>
      <c r="H20" s="24">
        <f>MIN(H3:H17)</f>
        <v>2696.72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141"/>
      <c r="E22" s="141"/>
      <c r="F22" s="30"/>
      <c r="G22" s="31" t="s">
        <v>16</v>
      </c>
      <c r="H22" s="32">
        <f>IF(C20&lt;=25%,D20,MIN(E20:F20))</f>
        <v>3128.36</v>
      </c>
    </row>
    <row r="23" spans="1:11">
      <c r="B23" s="25"/>
      <c r="C23" s="25"/>
      <c r="D23" s="141"/>
      <c r="E23" s="141"/>
      <c r="F23" s="33"/>
      <c r="G23" s="4" t="s">
        <v>17</v>
      </c>
      <c r="H23" s="24">
        <f>ROUND(H22,2)*D3</f>
        <v>3128.36</v>
      </c>
    </row>
    <row r="24" spans="1:11">
      <c r="B24" s="29"/>
      <c r="C24" s="29"/>
      <c r="D24" s="18"/>
      <c r="E24" s="18"/>
    </row>
    <row r="26" spans="1:11" ht="12.75" customHeight="1">
      <c r="A26" s="142" t="s">
        <v>18</v>
      </c>
      <c r="B26" s="142"/>
      <c r="C26" s="142"/>
      <c r="D26" s="142"/>
      <c r="E26" s="142"/>
      <c r="F26" s="142"/>
      <c r="G26" s="142"/>
      <c r="H26" s="142"/>
      <c r="I26" s="142"/>
    </row>
    <row r="27" spans="1:11" ht="12.75" customHeight="1">
      <c r="A27" s="142" t="s">
        <v>19</v>
      </c>
      <c r="B27" s="142"/>
      <c r="C27" s="142"/>
      <c r="D27" s="142"/>
      <c r="E27" s="142"/>
      <c r="F27" s="142"/>
      <c r="G27" s="142"/>
      <c r="H27" s="142"/>
      <c r="I27" s="142"/>
    </row>
    <row r="28" spans="1:11" ht="12.75" customHeight="1">
      <c r="A28" s="142" t="s">
        <v>20</v>
      </c>
      <c r="B28" s="142"/>
      <c r="C28" s="142"/>
      <c r="D28" s="142"/>
      <c r="E28" s="142"/>
      <c r="F28" s="142"/>
      <c r="G28" s="142"/>
      <c r="H28" s="142"/>
      <c r="I28" s="142"/>
    </row>
    <row r="29" spans="1:11" ht="12.75" customHeight="1">
      <c r="A29" s="142" t="s">
        <v>21</v>
      </c>
      <c r="B29" s="142"/>
      <c r="C29" s="142"/>
      <c r="D29" s="142"/>
      <c r="E29" s="142"/>
      <c r="F29" s="142"/>
      <c r="G29" s="142"/>
      <c r="H29" s="142"/>
      <c r="I29" s="142"/>
    </row>
    <row r="30" spans="1:11" ht="12.75" customHeight="1">
      <c r="A30" s="142" t="s">
        <v>22</v>
      </c>
      <c r="B30" s="142"/>
      <c r="C30" s="142"/>
      <c r="D30" s="142"/>
      <c r="E30" s="142"/>
      <c r="F30" s="142"/>
      <c r="G30" s="142"/>
      <c r="H30" s="142"/>
      <c r="I30" s="142"/>
    </row>
    <row r="31" spans="1:11" ht="12.75" customHeight="1">
      <c r="A31" s="142" t="s">
        <v>23</v>
      </c>
      <c r="B31" s="142"/>
      <c r="C31" s="142"/>
      <c r="D31" s="142"/>
      <c r="E31" s="142"/>
      <c r="F31" s="142"/>
      <c r="G31" s="142"/>
      <c r="H31" s="142"/>
      <c r="I31" s="142"/>
    </row>
    <row r="32" spans="1:11" ht="24.75" customHeight="1">
      <c r="A32" s="143" t="s">
        <v>24</v>
      </c>
      <c r="B32" s="143"/>
      <c r="C32" s="143"/>
      <c r="D32" s="143"/>
      <c r="E32" s="143"/>
      <c r="F32" s="143"/>
      <c r="G32" s="143"/>
      <c r="H32" s="143"/>
      <c r="I32" s="143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zoomScaleNormal="100" workbookViewId="0">
      <selection activeCell="H6" sqref="H6"/>
    </sheetView>
  </sheetViews>
  <sheetFormatPr defaultColWidth="9.140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1024" width="9.140625" style="1"/>
  </cols>
  <sheetData>
    <row r="1" spans="1:9" ht="15.75">
      <c r="A1" s="134" t="s">
        <v>0</v>
      </c>
      <c r="B1" s="134"/>
      <c r="C1" s="134"/>
      <c r="D1" s="134"/>
      <c r="E1" s="134"/>
      <c r="F1" s="134"/>
      <c r="G1" s="134"/>
      <c r="H1" s="134"/>
      <c r="I1" s="134"/>
    </row>
    <row r="2" spans="1:9" ht="25.5">
      <c r="A2" s="135" t="s">
        <v>65</v>
      </c>
      <c r="B2" s="2" t="s">
        <v>1</v>
      </c>
      <c r="C2" s="2" t="s">
        <v>2</v>
      </c>
      <c r="D2" s="2" t="s">
        <v>3</v>
      </c>
      <c r="E2" s="3" t="s">
        <v>4</v>
      </c>
      <c r="F2" s="3" t="s">
        <v>5</v>
      </c>
      <c r="G2" s="2" t="s">
        <v>6</v>
      </c>
      <c r="H2" s="4" t="s">
        <v>7</v>
      </c>
      <c r="I2" s="5" t="s">
        <v>8</v>
      </c>
    </row>
    <row r="3" spans="1:9" ht="12.75" customHeight="1">
      <c r="A3" s="135"/>
      <c r="B3" s="136" t="s">
        <v>41</v>
      </c>
      <c r="C3" s="137" t="s">
        <v>33</v>
      </c>
      <c r="D3" s="138">
        <v>1</v>
      </c>
      <c r="E3" s="139">
        <f>IF(C20&lt;=25%,D20,MIN(E20:F20))</f>
        <v>4419.72</v>
      </c>
      <c r="F3" s="139">
        <f>MIN(H3:H17)</f>
        <v>3859.44</v>
      </c>
      <c r="G3" s="6" t="s">
        <v>34</v>
      </c>
      <c r="H3" s="7">
        <v>3859.44</v>
      </c>
      <c r="I3" s="8">
        <f t="shared" ref="I3:I17" si="0">IF(H3="","",(IF($C$20&lt;25%,"N/A",IF(H3&lt;=($D$20+$A$20),H3,"Descartado"))))</f>
        <v>3859.44</v>
      </c>
    </row>
    <row r="4" spans="1:9">
      <c r="A4" s="135"/>
      <c r="B4" s="136"/>
      <c r="C4" s="137"/>
      <c r="D4" s="138"/>
      <c r="E4" s="139"/>
      <c r="F4" s="139"/>
      <c r="G4" s="6" t="s">
        <v>35</v>
      </c>
      <c r="H4" s="7">
        <v>26252</v>
      </c>
      <c r="I4" s="8" t="str">
        <f t="shared" si="0"/>
        <v>Descartado</v>
      </c>
    </row>
    <row r="5" spans="1:9">
      <c r="A5" s="135"/>
      <c r="B5" s="136"/>
      <c r="C5" s="137"/>
      <c r="D5" s="138"/>
      <c r="E5" s="139"/>
      <c r="F5" s="139"/>
      <c r="G5" s="6" t="s">
        <v>163</v>
      </c>
      <c r="H5" s="7">
        <v>4980</v>
      </c>
      <c r="I5" s="8">
        <f t="shared" si="0"/>
        <v>4980</v>
      </c>
    </row>
    <row r="6" spans="1:9">
      <c r="A6" s="135"/>
      <c r="B6" s="136"/>
      <c r="C6" s="137"/>
      <c r="D6" s="138"/>
      <c r="E6" s="139"/>
      <c r="F6" s="139"/>
      <c r="G6" s="6"/>
      <c r="H6" s="7"/>
      <c r="I6" s="8" t="str">
        <f t="shared" si="0"/>
        <v/>
      </c>
    </row>
    <row r="7" spans="1:9">
      <c r="A7" s="135"/>
      <c r="B7" s="136"/>
      <c r="C7" s="137"/>
      <c r="D7" s="138"/>
      <c r="E7" s="139"/>
      <c r="F7" s="139"/>
      <c r="G7" s="6"/>
      <c r="H7" s="7"/>
      <c r="I7" s="8" t="str">
        <f t="shared" si="0"/>
        <v/>
      </c>
    </row>
    <row r="8" spans="1:9">
      <c r="A8" s="135"/>
      <c r="B8" s="136"/>
      <c r="C8" s="137"/>
      <c r="D8" s="138"/>
      <c r="E8" s="139"/>
      <c r="F8" s="139"/>
      <c r="G8" s="6"/>
      <c r="H8" s="7"/>
      <c r="I8" s="8" t="str">
        <f t="shared" si="0"/>
        <v/>
      </c>
    </row>
    <row r="9" spans="1:9">
      <c r="A9" s="135"/>
      <c r="B9" s="136"/>
      <c r="C9" s="137"/>
      <c r="D9" s="138"/>
      <c r="E9" s="139"/>
      <c r="F9" s="139"/>
      <c r="G9" s="6"/>
      <c r="H9" s="7"/>
      <c r="I9" s="8" t="str">
        <f t="shared" si="0"/>
        <v/>
      </c>
    </row>
    <row r="10" spans="1:9">
      <c r="A10" s="135"/>
      <c r="B10" s="136"/>
      <c r="C10" s="137"/>
      <c r="D10" s="138"/>
      <c r="E10" s="139"/>
      <c r="F10" s="139"/>
      <c r="G10" s="6"/>
      <c r="H10" s="7"/>
      <c r="I10" s="8" t="str">
        <f t="shared" si="0"/>
        <v/>
      </c>
    </row>
    <row r="11" spans="1:9">
      <c r="A11" s="135"/>
      <c r="B11" s="136"/>
      <c r="C11" s="137"/>
      <c r="D11" s="138"/>
      <c r="E11" s="139"/>
      <c r="F11" s="139"/>
      <c r="G11" s="6"/>
      <c r="H11" s="7"/>
      <c r="I11" s="8" t="str">
        <f t="shared" si="0"/>
        <v/>
      </c>
    </row>
    <row r="12" spans="1:9">
      <c r="A12" s="135"/>
      <c r="B12" s="136"/>
      <c r="C12" s="137"/>
      <c r="D12" s="138"/>
      <c r="E12" s="139"/>
      <c r="F12" s="139"/>
      <c r="G12" s="6"/>
      <c r="H12" s="7"/>
      <c r="I12" s="8" t="str">
        <f t="shared" si="0"/>
        <v/>
      </c>
    </row>
    <row r="13" spans="1:9">
      <c r="A13" s="135"/>
      <c r="B13" s="136"/>
      <c r="C13" s="137"/>
      <c r="D13" s="138"/>
      <c r="E13" s="139"/>
      <c r="F13" s="139"/>
      <c r="G13" s="6"/>
      <c r="H13" s="7"/>
      <c r="I13" s="8" t="str">
        <f t="shared" si="0"/>
        <v/>
      </c>
    </row>
    <row r="14" spans="1:9">
      <c r="A14" s="135"/>
      <c r="B14" s="136"/>
      <c r="C14" s="137"/>
      <c r="D14" s="138"/>
      <c r="E14" s="139"/>
      <c r="F14" s="139"/>
      <c r="G14" s="6"/>
      <c r="H14" s="7"/>
      <c r="I14" s="8" t="str">
        <f t="shared" si="0"/>
        <v/>
      </c>
    </row>
    <row r="15" spans="1:9">
      <c r="A15" s="135"/>
      <c r="B15" s="136"/>
      <c r="C15" s="137"/>
      <c r="D15" s="138"/>
      <c r="E15" s="139"/>
      <c r="F15" s="139"/>
      <c r="G15" s="6"/>
      <c r="H15" s="7"/>
      <c r="I15" s="8" t="str">
        <f t="shared" si="0"/>
        <v/>
      </c>
    </row>
    <row r="16" spans="1:9">
      <c r="A16" s="135"/>
      <c r="B16" s="136"/>
      <c r="C16" s="137"/>
      <c r="D16" s="138"/>
      <c r="E16" s="139"/>
      <c r="F16" s="139"/>
      <c r="G16" s="6"/>
      <c r="H16" s="7"/>
      <c r="I16" s="8" t="str">
        <f t="shared" si="0"/>
        <v/>
      </c>
    </row>
    <row r="17" spans="1:11">
      <c r="A17" s="135"/>
      <c r="B17" s="136"/>
      <c r="C17" s="137"/>
      <c r="D17" s="138"/>
      <c r="E17" s="139"/>
      <c r="F17" s="139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9</v>
      </c>
      <c r="B19" s="5" t="s">
        <v>10</v>
      </c>
      <c r="C19" s="4" t="s">
        <v>11</v>
      </c>
      <c r="D19" s="16" t="s">
        <v>12</v>
      </c>
      <c r="E19" s="17" t="s">
        <v>13</v>
      </c>
      <c r="F19" s="16" t="s">
        <v>14</v>
      </c>
      <c r="G19" s="140" t="s">
        <v>15</v>
      </c>
      <c r="H19" s="140"/>
      <c r="I19" s="18"/>
    </row>
    <row r="20" spans="1:11">
      <c r="A20" s="19">
        <f>IF(B20&lt;2,"N/A",(STDEV(H3:H17)))</f>
        <v>12617.318666996302</v>
      </c>
      <c r="B20" s="19">
        <f>COUNT(H3:H17)</f>
        <v>3</v>
      </c>
      <c r="C20" s="20">
        <f>IF(B20&lt;2,"N/A",(A20/D20))</f>
        <v>1.0786660568596882</v>
      </c>
      <c r="D20" s="21">
        <f>ROUND(AVERAGE(H3:H17),2)</f>
        <v>11697.15</v>
      </c>
      <c r="E20" s="22">
        <f>IFERROR(ROUND(IF(B20&lt;2,"N/A",(IF(C20&lt;=25%,"N/A",AVERAGE(I3:I17)))),2),"N/A")</f>
        <v>4419.72</v>
      </c>
      <c r="F20" s="22">
        <f>ROUND(MEDIAN(H3:H17),2)</f>
        <v>4980</v>
      </c>
      <c r="G20" s="23" t="str">
        <f>INDEX(G3:G17,MATCH(H20,H3:H17,0))</f>
        <v>OI S/A</v>
      </c>
      <c r="H20" s="24">
        <f>MIN(H3:H17)</f>
        <v>3859.44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141"/>
      <c r="E22" s="141"/>
      <c r="F22" s="30"/>
      <c r="G22" s="31" t="s">
        <v>16</v>
      </c>
      <c r="H22" s="32">
        <f>IF(C20&lt;=25%,D20,MIN(E20:F20))</f>
        <v>4419.72</v>
      </c>
    </row>
    <row r="23" spans="1:11">
      <c r="B23" s="25"/>
      <c r="C23" s="25"/>
      <c r="D23" s="141"/>
      <c r="E23" s="141"/>
      <c r="F23" s="33"/>
      <c r="G23" s="4" t="s">
        <v>17</v>
      </c>
      <c r="H23" s="24">
        <f>ROUND(H22,2)*D3</f>
        <v>4419.72</v>
      </c>
    </row>
    <row r="24" spans="1:11">
      <c r="B24" s="29"/>
      <c r="C24" s="29"/>
      <c r="D24" s="18"/>
      <c r="E24" s="18"/>
    </row>
    <row r="26" spans="1:11" ht="12.75" customHeight="1">
      <c r="A26" s="142" t="s">
        <v>18</v>
      </c>
      <c r="B26" s="142"/>
      <c r="C26" s="142"/>
      <c r="D26" s="142"/>
      <c r="E26" s="142"/>
      <c r="F26" s="142"/>
      <c r="G26" s="142"/>
      <c r="H26" s="142"/>
      <c r="I26" s="142"/>
    </row>
    <row r="27" spans="1:11" ht="12.75" customHeight="1">
      <c r="A27" s="142" t="s">
        <v>19</v>
      </c>
      <c r="B27" s="142"/>
      <c r="C27" s="142"/>
      <c r="D27" s="142"/>
      <c r="E27" s="142"/>
      <c r="F27" s="142"/>
      <c r="G27" s="142"/>
      <c r="H27" s="142"/>
      <c r="I27" s="142"/>
    </row>
    <row r="28" spans="1:11" ht="12.75" customHeight="1">
      <c r="A28" s="142" t="s">
        <v>20</v>
      </c>
      <c r="B28" s="142"/>
      <c r="C28" s="142"/>
      <c r="D28" s="142"/>
      <c r="E28" s="142"/>
      <c r="F28" s="142"/>
      <c r="G28" s="142"/>
      <c r="H28" s="142"/>
      <c r="I28" s="142"/>
    </row>
    <row r="29" spans="1:11" ht="12.75" customHeight="1">
      <c r="A29" s="142" t="s">
        <v>21</v>
      </c>
      <c r="B29" s="142"/>
      <c r="C29" s="142"/>
      <c r="D29" s="142"/>
      <c r="E29" s="142"/>
      <c r="F29" s="142"/>
      <c r="G29" s="142"/>
      <c r="H29" s="142"/>
      <c r="I29" s="142"/>
    </row>
    <row r="30" spans="1:11" ht="12.75" customHeight="1">
      <c r="A30" s="142" t="s">
        <v>22</v>
      </c>
      <c r="B30" s="142"/>
      <c r="C30" s="142"/>
      <c r="D30" s="142"/>
      <c r="E30" s="142"/>
      <c r="F30" s="142"/>
      <c r="G30" s="142"/>
      <c r="H30" s="142"/>
      <c r="I30" s="142"/>
    </row>
    <row r="31" spans="1:11" ht="12.75" customHeight="1">
      <c r="A31" s="142" t="s">
        <v>23</v>
      </c>
      <c r="B31" s="142"/>
      <c r="C31" s="142"/>
      <c r="D31" s="142"/>
      <c r="E31" s="142"/>
      <c r="F31" s="142"/>
      <c r="G31" s="142"/>
      <c r="H31" s="142"/>
      <c r="I31" s="142"/>
    </row>
    <row r="32" spans="1:11" ht="24.75" customHeight="1">
      <c r="A32" s="143" t="s">
        <v>24</v>
      </c>
      <c r="B32" s="143"/>
      <c r="C32" s="143"/>
      <c r="D32" s="143"/>
      <c r="E32" s="143"/>
      <c r="F32" s="143"/>
      <c r="G32" s="143"/>
      <c r="H32" s="143"/>
      <c r="I32" s="143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zoomScaleNormal="100" workbookViewId="0">
      <selection activeCell="H6" sqref="H6"/>
    </sheetView>
  </sheetViews>
  <sheetFormatPr defaultColWidth="9.140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1024" width="9.140625" style="1"/>
  </cols>
  <sheetData>
    <row r="1" spans="1:9" ht="15.75">
      <c r="A1" s="134" t="s">
        <v>0</v>
      </c>
      <c r="B1" s="134"/>
      <c r="C1" s="134"/>
      <c r="D1" s="134"/>
      <c r="E1" s="134"/>
      <c r="F1" s="134"/>
      <c r="G1" s="134"/>
      <c r="H1" s="134"/>
      <c r="I1" s="134"/>
    </row>
    <row r="2" spans="1:9" ht="25.5">
      <c r="A2" s="135" t="s">
        <v>65</v>
      </c>
      <c r="B2" s="2" t="s">
        <v>1</v>
      </c>
      <c r="C2" s="2" t="s">
        <v>2</v>
      </c>
      <c r="D2" s="2" t="s">
        <v>3</v>
      </c>
      <c r="E2" s="3" t="s">
        <v>4</v>
      </c>
      <c r="F2" s="3" t="s">
        <v>5</v>
      </c>
      <c r="G2" s="2" t="s">
        <v>6</v>
      </c>
      <c r="H2" s="4" t="s">
        <v>7</v>
      </c>
      <c r="I2" s="5" t="s">
        <v>8</v>
      </c>
    </row>
    <row r="3" spans="1:9" ht="12.75" customHeight="1">
      <c r="A3" s="135"/>
      <c r="B3" s="136" t="s">
        <v>42</v>
      </c>
      <c r="C3" s="137" t="s">
        <v>33</v>
      </c>
      <c r="D3" s="138">
        <v>1</v>
      </c>
      <c r="E3" s="139">
        <f>IF(C20&lt;=25%,D20,MIN(E20:F20))</f>
        <v>16514.63</v>
      </c>
      <c r="F3" s="139">
        <f>MIN(H3:H17)</f>
        <v>1890</v>
      </c>
      <c r="G3" s="6" t="s">
        <v>34</v>
      </c>
      <c r="H3" s="7">
        <v>21601.41</v>
      </c>
      <c r="I3" s="8">
        <f t="shared" ref="I3:I17" si="0">IF(H3="","",(IF($C$20&lt;25%,"N/A",IF(H3&lt;=($D$20+$A$20),H3,"Descartado"))))</f>
        <v>21601.41</v>
      </c>
    </row>
    <row r="4" spans="1:9">
      <c r="A4" s="135"/>
      <c r="B4" s="136"/>
      <c r="C4" s="137"/>
      <c r="D4" s="138"/>
      <c r="E4" s="139"/>
      <c r="F4" s="139"/>
      <c r="G4" s="6" t="s">
        <v>35</v>
      </c>
      <c r="H4" s="7">
        <v>26052.48</v>
      </c>
      <c r="I4" s="8">
        <f t="shared" si="0"/>
        <v>26052.48</v>
      </c>
    </row>
    <row r="5" spans="1:9">
      <c r="A5" s="135"/>
      <c r="B5" s="136"/>
      <c r="C5" s="137"/>
      <c r="D5" s="138"/>
      <c r="E5" s="139"/>
      <c r="F5" s="139"/>
      <c r="G5" s="6" t="s">
        <v>163</v>
      </c>
      <c r="H5" s="7">
        <v>1890</v>
      </c>
      <c r="I5" s="8">
        <f t="shared" si="0"/>
        <v>1890</v>
      </c>
    </row>
    <row r="6" spans="1:9">
      <c r="A6" s="135"/>
      <c r="B6" s="136"/>
      <c r="C6" s="137"/>
      <c r="D6" s="138"/>
      <c r="E6" s="139"/>
      <c r="F6" s="139"/>
      <c r="G6" s="6"/>
      <c r="H6" s="7"/>
      <c r="I6" s="8" t="str">
        <f t="shared" si="0"/>
        <v/>
      </c>
    </row>
    <row r="7" spans="1:9">
      <c r="A7" s="135"/>
      <c r="B7" s="136"/>
      <c r="C7" s="137"/>
      <c r="D7" s="138"/>
      <c r="E7" s="139"/>
      <c r="F7" s="139"/>
      <c r="G7" s="6"/>
      <c r="H7" s="7"/>
      <c r="I7" s="8" t="str">
        <f t="shared" si="0"/>
        <v/>
      </c>
    </row>
    <row r="8" spans="1:9">
      <c r="A8" s="135"/>
      <c r="B8" s="136"/>
      <c r="C8" s="137"/>
      <c r="D8" s="138"/>
      <c r="E8" s="139"/>
      <c r="F8" s="139"/>
      <c r="G8" s="6"/>
      <c r="H8" s="7"/>
      <c r="I8" s="8" t="str">
        <f t="shared" si="0"/>
        <v/>
      </c>
    </row>
    <row r="9" spans="1:9">
      <c r="A9" s="135"/>
      <c r="B9" s="136"/>
      <c r="C9" s="137"/>
      <c r="D9" s="138"/>
      <c r="E9" s="139"/>
      <c r="F9" s="139"/>
      <c r="G9" s="6"/>
      <c r="H9" s="7"/>
      <c r="I9" s="8" t="str">
        <f t="shared" si="0"/>
        <v/>
      </c>
    </row>
    <row r="10" spans="1:9">
      <c r="A10" s="135"/>
      <c r="B10" s="136"/>
      <c r="C10" s="137"/>
      <c r="D10" s="138"/>
      <c r="E10" s="139"/>
      <c r="F10" s="139"/>
      <c r="G10" s="6"/>
      <c r="H10" s="7"/>
      <c r="I10" s="8" t="str">
        <f t="shared" si="0"/>
        <v/>
      </c>
    </row>
    <row r="11" spans="1:9">
      <c r="A11" s="135"/>
      <c r="B11" s="136"/>
      <c r="C11" s="137"/>
      <c r="D11" s="138"/>
      <c r="E11" s="139"/>
      <c r="F11" s="139"/>
      <c r="G11" s="6"/>
      <c r="H11" s="7"/>
      <c r="I11" s="8" t="str">
        <f t="shared" si="0"/>
        <v/>
      </c>
    </row>
    <row r="12" spans="1:9">
      <c r="A12" s="135"/>
      <c r="B12" s="136"/>
      <c r="C12" s="137"/>
      <c r="D12" s="138"/>
      <c r="E12" s="139"/>
      <c r="F12" s="139"/>
      <c r="G12" s="6"/>
      <c r="H12" s="7"/>
      <c r="I12" s="8" t="str">
        <f t="shared" si="0"/>
        <v/>
      </c>
    </row>
    <row r="13" spans="1:9">
      <c r="A13" s="135"/>
      <c r="B13" s="136"/>
      <c r="C13" s="137"/>
      <c r="D13" s="138"/>
      <c r="E13" s="139"/>
      <c r="F13" s="139"/>
      <c r="G13" s="6"/>
      <c r="H13" s="7"/>
      <c r="I13" s="8" t="str">
        <f t="shared" si="0"/>
        <v/>
      </c>
    </row>
    <row r="14" spans="1:9">
      <c r="A14" s="135"/>
      <c r="B14" s="136"/>
      <c r="C14" s="137"/>
      <c r="D14" s="138"/>
      <c r="E14" s="139"/>
      <c r="F14" s="139"/>
      <c r="G14" s="6"/>
      <c r="H14" s="7"/>
      <c r="I14" s="8" t="str">
        <f t="shared" si="0"/>
        <v/>
      </c>
    </row>
    <row r="15" spans="1:9">
      <c r="A15" s="135"/>
      <c r="B15" s="136"/>
      <c r="C15" s="137"/>
      <c r="D15" s="138"/>
      <c r="E15" s="139"/>
      <c r="F15" s="139"/>
      <c r="G15" s="6"/>
      <c r="H15" s="7"/>
      <c r="I15" s="8" t="str">
        <f t="shared" si="0"/>
        <v/>
      </c>
    </row>
    <row r="16" spans="1:9">
      <c r="A16" s="135"/>
      <c r="B16" s="136"/>
      <c r="C16" s="137"/>
      <c r="D16" s="138"/>
      <c r="E16" s="139"/>
      <c r="F16" s="139"/>
      <c r="G16" s="6"/>
      <c r="H16" s="7"/>
      <c r="I16" s="8" t="str">
        <f t="shared" si="0"/>
        <v/>
      </c>
    </row>
    <row r="17" spans="1:11">
      <c r="A17" s="135"/>
      <c r="B17" s="136"/>
      <c r="C17" s="137"/>
      <c r="D17" s="138"/>
      <c r="E17" s="139"/>
      <c r="F17" s="139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9</v>
      </c>
      <c r="B19" s="5" t="s">
        <v>10</v>
      </c>
      <c r="C19" s="4" t="s">
        <v>11</v>
      </c>
      <c r="D19" s="16" t="s">
        <v>12</v>
      </c>
      <c r="E19" s="17" t="s">
        <v>13</v>
      </c>
      <c r="F19" s="16" t="s">
        <v>14</v>
      </c>
      <c r="G19" s="140" t="s">
        <v>15</v>
      </c>
      <c r="H19" s="140"/>
      <c r="I19" s="18"/>
    </row>
    <row r="20" spans="1:11">
      <c r="A20" s="19">
        <f>IF(B20&lt;2,"N/A",(STDEV(H3:H17)))</f>
        <v>12859.349050939552</v>
      </c>
      <c r="B20" s="19">
        <f>COUNT(H3:H17)</f>
        <v>3</v>
      </c>
      <c r="C20" s="20">
        <f>IF(B20&lt;2,"N/A",(A20/D20))</f>
        <v>0.77866407245815084</v>
      </c>
      <c r="D20" s="21">
        <f>ROUND(AVERAGE(H3:H17),2)</f>
        <v>16514.63</v>
      </c>
      <c r="E20" s="22">
        <f>IFERROR(ROUND(IF(B20&lt;2,"N/A",(IF(C20&lt;=25%,"N/A",AVERAGE(I3:I17)))),2),"N/A")</f>
        <v>16514.63</v>
      </c>
      <c r="F20" s="22">
        <f>ROUND(MEDIAN(H3:H17),2)</f>
        <v>21601.41</v>
      </c>
      <c r="G20" s="23" t="str">
        <f>INDEX(G3:G17,MATCH(H20,H3:H17,0))</f>
        <v>SITELBRA SISTEMA DE TELECOMUNICAÇÕES DO BRASIL LTDA</v>
      </c>
      <c r="H20" s="24">
        <f>MIN(H3:H17)</f>
        <v>1890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141"/>
      <c r="E22" s="141"/>
      <c r="F22" s="30"/>
      <c r="G22" s="31" t="s">
        <v>16</v>
      </c>
      <c r="H22" s="32">
        <f>IF(C20&lt;=25%,D20,MIN(E20:F20))</f>
        <v>16514.63</v>
      </c>
    </row>
    <row r="23" spans="1:11">
      <c r="B23" s="25"/>
      <c r="C23" s="25"/>
      <c r="D23" s="141"/>
      <c r="E23" s="141"/>
      <c r="F23" s="33"/>
      <c r="G23" s="4" t="s">
        <v>17</v>
      </c>
      <c r="H23" s="24">
        <f>ROUND(H22,2)*D3</f>
        <v>16514.63</v>
      </c>
    </row>
    <row r="24" spans="1:11">
      <c r="B24" s="29"/>
      <c r="C24" s="29"/>
      <c r="D24" s="18"/>
      <c r="E24" s="18"/>
    </row>
    <row r="26" spans="1:11" ht="12.75" customHeight="1">
      <c r="A26" s="142" t="s">
        <v>18</v>
      </c>
      <c r="B26" s="142"/>
      <c r="C26" s="142"/>
      <c r="D26" s="142"/>
      <c r="E26" s="142"/>
      <c r="F26" s="142"/>
      <c r="G26" s="142"/>
      <c r="H26" s="142"/>
      <c r="I26" s="142"/>
    </row>
    <row r="27" spans="1:11" ht="12.75" customHeight="1">
      <c r="A27" s="142" t="s">
        <v>19</v>
      </c>
      <c r="B27" s="142"/>
      <c r="C27" s="142"/>
      <c r="D27" s="142"/>
      <c r="E27" s="142"/>
      <c r="F27" s="142"/>
      <c r="G27" s="142"/>
      <c r="H27" s="142"/>
      <c r="I27" s="142"/>
    </row>
    <row r="28" spans="1:11" ht="12.75" customHeight="1">
      <c r="A28" s="142" t="s">
        <v>20</v>
      </c>
      <c r="B28" s="142"/>
      <c r="C28" s="142"/>
      <c r="D28" s="142"/>
      <c r="E28" s="142"/>
      <c r="F28" s="142"/>
      <c r="G28" s="142"/>
      <c r="H28" s="142"/>
      <c r="I28" s="142"/>
    </row>
    <row r="29" spans="1:11" ht="12.75" customHeight="1">
      <c r="A29" s="142" t="s">
        <v>21</v>
      </c>
      <c r="B29" s="142"/>
      <c r="C29" s="142"/>
      <c r="D29" s="142"/>
      <c r="E29" s="142"/>
      <c r="F29" s="142"/>
      <c r="G29" s="142"/>
      <c r="H29" s="142"/>
      <c r="I29" s="142"/>
    </row>
    <row r="30" spans="1:11" ht="12.75" customHeight="1">
      <c r="A30" s="142" t="s">
        <v>22</v>
      </c>
      <c r="B30" s="142"/>
      <c r="C30" s="142"/>
      <c r="D30" s="142"/>
      <c r="E30" s="142"/>
      <c r="F30" s="142"/>
      <c r="G30" s="142"/>
      <c r="H30" s="142"/>
      <c r="I30" s="142"/>
    </row>
    <row r="31" spans="1:11" ht="12.75" customHeight="1">
      <c r="A31" s="142" t="s">
        <v>23</v>
      </c>
      <c r="B31" s="142"/>
      <c r="C31" s="142"/>
      <c r="D31" s="142"/>
      <c r="E31" s="142"/>
      <c r="F31" s="142"/>
      <c r="G31" s="142"/>
      <c r="H31" s="142"/>
      <c r="I31" s="142"/>
    </row>
    <row r="32" spans="1:11" ht="24.75" customHeight="1">
      <c r="A32" s="143" t="s">
        <v>24</v>
      </c>
      <c r="B32" s="143"/>
      <c r="C32" s="143"/>
      <c r="D32" s="143"/>
      <c r="E32" s="143"/>
      <c r="F32" s="143"/>
      <c r="G32" s="143"/>
      <c r="H32" s="143"/>
      <c r="I32" s="143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zoomScaleNormal="100" workbookViewId="0">
      <selection activeCell="H6" sqref="H6"/>
    </sheetView>
  </sheetViews>
  <sheetFormatPr defaultColWidth="9.140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1024" width="9.140625" style="1"/>
  </cols>
  <sheetData>
    <row r="1" spans="1:9" ht="15.75">
      <c r="A1" s="134" t="s">
        <v>0</v>
      </c>
      <c r="B1" s="134"/>
      <c r="C1" s="134"/>
      <c r="D1" s="134"/>
      <c r="E1" s="134"/>
      <c r="F1" s="134"/>
      <c r="G1" s="134"/>
      <c r="H1" s="134"/>
      <c r="I1" s="134"/>
    </row>
    <row r="2" spans="1:9" ht="25.5">
      <c r="A2" s="135" t="s">
        <v>65</v>
      </c>
      <c r="B2" s="2" t="s">
        <v>1</v>
      </c>
      <c r="C2" s="2" t="s">
        <v>2</v>
      </c>
      <c r="D2" s="2" t="s">
        <v>3</v>
      </c>
      <c r="E2" s="3" t="s">
        <v>4</v>
      </c>
      <c r="F2" s="3" t="s">
        <v>5</v>
      </c>
      <c r="G2" s="2" t="s">
        <v>6</v>
      </c>
      <c r="H2" s="4" t="s">
        <v>7</v>
      </c>
      <c r="I2" s="5" t="s">
        <v>8</v>
      </c>
    </row>
    <row r="3" spans="1:9" ht="12.75" customHeight="1">
      <c r="A3" s="135"/>
      <c r="B3" s="136" t="s">
        <v>43</v>
      </c>
      <c r="C3" s="137" t="s">
        <v>33</v>
      </c>
      <c r="D3" s="138">
        <v>134</v>
      </c>
      <c r="E3" s="139">
        <f>IF(C20&lt;=25%,D20,MIN(E20:F20))</f>
        <v>1047.83</v>
      </c>
      <c r="F3" s="139">
        <f>MIN(H3:H17)</f>
        <v>890</v>
      </c>
      <c r="G3" s="6" t="s">
        <v>34</v>
      </c>
      <c r="H3" s="7">
        <v>1205.6500000000001</v>
      </c>
      <c r="I3" s="8">
        <f t="shared" ref="I3:I17" si="0">IF(H3="","",(IF($C$20&lt;25%,"N/A",IF(H3&lt;=($D$20+$A$20),H3,"Descartado"))))</f>
        <v>1205.6500000000001</v>
      </c>
    </row>
    <row r="4" spans="1:9">
      <c r="A4" s="135"/>
      <c r="B4" s="136"/>
      <c r="C4" s="137"/>
      <c r="D4" s="138"/>
      <c r="E4" s="139"/>
      <c r="F4" s="139"/>
      <c r="G4" s="6" t="s">
        <v>35</v>
      </c>
      <c r="H4" s="7">
        <v>1539.36</v>
      </c>
      <c r="I4" s="8" t="str">
        <f t="shared" si="0"/>
        <v>Descartado</v>
      </c>
    </row>
    <row r="5" spans="1:9">
      <c r="A5" s="135"/>
      <c r="B5" s="136"/>
      <c r="C5" s="137"/>
      <c r="D5" s="138"/>
      <c r="E5" s="139"/>
      <c r="F5" s="139"/>
      <c r="G5" s="6" t="s">
        <v>163</v>
      </c>
      <c r="H5" s="7">
        <v>890</v>
      </c>
      <c r="I5" s="8">
        <f t="shared" si="0"/>
        <v>890</v>
      </c>
    </row>
    <row r="6" spans="1:9">
      <c r="A6" s="135"/>
      <c r="B6" s="136"/>
      <c r="C6" s="137"/>
      <c r="D6" s="138"/>
      <c r="E6" s="139"/>
      <c r="F6" s="139"/>
      <c r="G6" s="6"/>
      <c r="H6" s="7"/>
      <c r="I6" s="8" t="str">
        <f t="shared" si="0"/>
        <v/>
      </c>
    </row>
    <row r="7" spans="1:9">
      <c r="A7" s="135"/>
      <c r="B7" s="136"/>
      <c r="C7" s="137"/>
      <c r="D7" s="138"/>
      <c r="E7" s="139"/>
      <c r="F7" s="139"/>
      <c r="G7" s="6"/>
      <c r="H7" s="7"/>
      <c r="I7" s="8" t="str">
        <f t="shared" si="0"/>
        <v/>
      </c>
    </row>
    <row r="8" spans="1:9">
      <c r="A8" s="135"/>
      <c r="B8" s="136"/>
      <c r="C8" s="137"/>
      <c r="D8" s="138"/>
      <c r="E8" s="139"/>
      <c r="F8" s="139"/>
      <c r="G8" s="6"/>
      <c r="H8" s="7"/>
      <c r="I8" s="8" t="str">
        <f t="shared" si="0"/>
        <v/>
      </c>
    </row>
    <row r="9" spans="1:9">
      <c r="A9" s="135"/>
      <c r="B9" s="136"/>
      <c r="C9" s="137"/>
      <c r="D9" s="138"/>
      <c r="E9" s="139"/>
      <c r="F9" s="139"/>
      <c r="G9" s="6"/>
      <c r="H9" s="7"/>
      <c r="I9" s="8" t="str">
        <f t="shared" si="0"/>
        <v/>
      </c>
    </row>
    <row r="10" spans="1:9">
      <c r="A10" s="135"/>
      <c r="B10" s="136"/>
      <c r="C10" s="137"/>
      <c r="D10" s="138"/>
      <c r="E10" s="139"/>
      <c r="F10" s="139"/>
      <c r="G10" s="6"/>
      <c r="H10" s="7"/>
      <c r="I10" s="8" t="str">
        <f t="shared" si="0"/>
        <v/>
      </c>
    </row>
    <row r="11" spans="1:9">
      <c r="A11" s="135"/>
      <c r="B11" s="136"/>
      <c r="C11" s="137"/>
      <c r="D11" s="138"/>
      <c r="E11" s="139"/>
      <c r="F11" s="139"/>
      <c r="G11" s="6"/>
      <c r="H11" s="7"/>
      <c r="I11" s="8" t="str">
        <f t="shared" si="0"/>
        <v/>
      </c>
    </row>
    <row r="12" spans="1:9">
      <c r="A12" s="135"/>
      <c r="B12" s="136"/>
      <c r="C12" s="137"/>
      <c r="D12" s="138"/>
      <c r="E12" s="139"/>
      <c r="F12" s="139"/>
      <c r="G12" s="6"/>
      <c r="H12" s="7"/>
      <c r="I12" s="8" t="str">
        <f t="shared" si="0"/>
        <v/>
      </c>
    </row>
    <row r="13" spans="1:9">
      <c r="A13" s="135"/>
      <c r="B13" s="136"/>
      <c r="C13" s="137"/>
      <c r="D13" s="138"/>
      <c r="E13" s="139"/>
      <c r="F13" s="139"/>
      <c r="G13" s="6"/>
      <c r="H13" s="7"/>
      <c r="I13" s="8" t="str">
        <f t="shared" si="0"/>
        <v/>
      </c>
    </row>
    <row r="14" spans="1:9">
      <c r="A14" s="135"/>
      <c r="B14" s="136"/>
      <c r="C14" s="137"/>
      <c r="D14" s="138"/>
      <c r="E14" s="139"/>
      <c r="F14" s="139"/>
      <c r="G14" s="6"/>
      <c r="H14" s="7"/>
      <c r="I14" s="8" t="str">
        <f t="shared" si="0"/>
        <v/>
      </c>
    </row>
    <row r="15" spans="1:9">
      <c r="A15" s="135"/>
      <c r="B15" s="136"/>
      <c r="C15" s="137"/>
      <c r="D15" s="138"/>
      <c r="E15" s="139"/>
      <c r="F15" s="139"/>
      <c r="G15" s="6"/>
      <c r="H15" s="7"/>
      <c r="I15" s="8" t="str">
        <f t="shared" si="0"/>
        <v/>
      </c>
    </row>
    <row r="16" spans="1:9">
      <c r="A16" s="135"/>
      <c r="B16" s="136"/>
      <c r="C16" s="137"/>
      <c r="D16" s="138"/>
      <c r="E16" s="139"/>
      <c r="F16" s="139"/>
      <c r="G16" s="6"/>
      <c r="H16" s="7"/>
      <c r="I16" s="8" t="str">
        <f t="shared" si="0"/>
        <v/>
      </c>
    </row>
    <row r="17" spans="1:11">
      <c r="A17" s="135"/>
      <c r="B17" s="136"/>
      <c r="C17" s="137"/>
      <c r="D17" s="138"/>
      <c r="E17" s="139"/>
      <c r="F17" s="139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9</v>
      </c>
      <c r="B19" s="5" t="s">
        <v>10</v>
      </c>
      <c r="C19" s="4" t="s">
        <v>11</v>
      </c>
      <c r="D19" s="16" t="s">
        <v>12</v>
      </c>
      <c r="E19" s="17" t="s">
        <v>13</v>
      </c>
      <c r="F19" s="16" t="s">
        <v>14</v>
      </c>
      <c r="G19" s="140" t="s">
        <v>15</v>
      </c>
      <c r="H19" s="140"/>
      <c r="I19" s="18"/>
    </row>
    <row r="20" spans="1:11">
      <c r="A20" s="19">
        <f>IF(B20&lt;2,"N/A",(STDEV(H3:H17)))</f>
        <v>324.7218543615441</v>
      </c>
      <c r="B20" s="19">
        <f>COUNT(H3:H17)</f>
        <v>3</v>
      </c>
      <c r="C20" s="20">
        <f>IF(B20&lt;2,"N/A",(A20/D20))</f>
        <v>0.26799529109538411</v>
      </c>
      <c r="D20" s="21">
        <f>ROUND(AVERAGE(H3:H17),2)</f>
        <v>1211.67</v>
      </c>
      <c r="E20" s="22">
        <f>IFERROR(ROUND(IF(B20&lt;2,"N/A",(IF(C20&lt;=25%,"N/A",AVERAGE(I3:I17)))),2),"N/A")</f>
        <v>1047.83</v>
      </c>
      <c r="F20" s="22">
        <f>ROUND(MEDIAN(H3:H17),2)</f>
        <v>1205.6500000000001</v>
      </c>
      <c r="G20" s="23" t="str">
        <f>INDEX(G3:G17,MATCH(H20,H3:H17,0))</f>
        <v>SITELBRA SISTEMA DE TELECOMUNICAÇÕES DO BRASIL LTDA</v>
      </c>
      <c r="H20" s="24">
        <f>MIN(H3:H17)</f>
        <v>890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141"/>
      <c r="E22" s="141"/>
      <c r="F22" s="30"/>
      <c r="G22" s="31" t="s">
        <v>16</v>
      </c>
      <c r="H22" s="32">
        <f>IF(C20&lt;=25%,D20,MIN(E20:F20))</f>
        <v>1047.83</v>
      </c>
    </row>
    <row r="23" spans="1:11">
      <c r="B23" s="25"/>
      <c r="C23" s="25"/>
      <c r="D23" s="141"/>
      <c r="E23" s="141"/>
      <c r="F23" s="33"/>
      <c r="G23" s="4" t="s">
        <v>17</v>
      </c>
      <c r="H23" s="24">
        <f>ROUND(H22,2)*D3</f>
        <v>140409.22</v>
      </c>
    </row>
    <row r="24" spans="1:11">
      <c r="B24" s="29"/>
      <c r="C24" s="29"/>
      <c r="D24" s="18"/>
      <c r="E24" s="18"/>
    </row>
    <row r="26" spans="1:11" ht="12.75" customHeight="1">
      <c r="A26" s="142" t="s">
        <v>18</v>
      </c>
      <c r="B26" s="142"/>
      <c r="C26" s="142"/>
      <c r="D26" s="142"/>
      <c r="E26" s="142"/>
      <c r="F26" s="142"/>
      <c r="G26" s="142"/>
      <c r="H26" s="142"/>
      <c r="I26" s="142"/>
    </row>
    <row r="27" spans="1:11" ht="12.75" customHeight="1">
      <c r="A27" s="142" t="s">
        <v>19</v>
      </c>
      <c r="B27" s="142"/>
      <c r="C27" s="142"/>
      <c r="D27" s="142"/>
      <c r="E27" s="142"/>
      <c r="F27" s="142"/>
      <c r="G27" s="142"/>
      <c r="H27" s="142"/>
      <c r="I27" s="142"/>
    </row>
    <row r="28" spans="1:11" ht="12.75" customHeight="1">
      <c r="A28" s="142" t="s">
        <v>20</v>
      </c>
      <c r="B28" s="142"/>
      <c r="C28" s="142"/>
      <c r="D28" s="142"/>
      <c r="E28" s="142"/>
      <c r="F28" s="142"/>
      <c r="G28" s="142"/>
      <c r="H28" s="142"/>
      <c r="I28" s="142"/>
    </row>
    <row r="29" spans="1:11" ht="12.75" customHeight="1">
      <c r="A29" s="142" t="s">
        <v>21</v>
      </c>
      <c r="B29" s="142"/>
      <c r="C29" s="142"/>
      <c r="D29" s="142"/>
      <c r="E29" s="142"/>
      <c r="F29" s="142"/>
      <c r="G29" s="142"/>
      <c r="H29" s="142"/>
      <c r="I29" s="142"/>
    </row>
    <row r="30" spans="1:11" ht="12.75" customHeight="1">
      <c r="A30" s="142" t="s">
        <v>22</v>
      </c>
      <c r="B30" s="142"/>
      <c r="C30" s="142"/>
      <c r="D30" s="142"/>
      <c r="E30" s="142"/>
      <c r="F30" s="142"/>
      <c r="G30" s="142"/>
      <c r="H30" s="142"/>
      <c r="I30" s="142"/>
    </row>
    <row r="31" spans="1:11" ht="12.75" customHeight="1">
      <c r="A31" s="142" t="s">
        <v>23</v>
      </c>
      <c r="B31" s="142"/>
      <c r="C31" s="142"/>
      <c r="D31" s="142"/>
      <c r="E31" s="142"/>
      <c r="F31" s="142"/>
      <c r="G31" s="142"/>
      <c r="H31" s="142"/>
      <c r="I31" s="142"/>
    </row>
    <row r="32" spans="1:11" ht="24.75" customHeight="1">
      <c r="A32" s="143" t="s">
        <v>24</v>
      </c>
      <c r="B32" s="143"/>
      <c r="C32" s="143"/>
      <c r="D32" s="143"/>
      <c r="E32" s="143"/>
      <c r="F32" s="143"/>
      <c r="G32" s="143"/>
      <c r="H32" s="143"/>
      <c r="I32" s="143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204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53</vt:i4>
      </vt:variant>
      <vt:variant>
        <vt:lpstr>Intervalos nomeados</vt:lpstr>
      </vt:variant>
      <vt:variant>
        <vt:i4>6</vt:i4>
      </vt:variant>
    </vt:vector>
  </HeadingPairs>
  <TitlesOfParts>
    <vt:vector size="59" baseType="lpstr">
      <vt:lpstr>Item1</vt:lpstr>
      <vt:lpstr>Item2</vt:lpstr>
      <vt:lpstr>Item3</vt:lpstr>
      <vt:lpstr>Item4</vt:lpstr>
      <vt:lpstr>Item5</vt:lpstr>
      <vt:lpstr>Item6</vt:lpstr>
      <vt:lpstr>Item7</vt:lpstr>
      <vt:lpstr>Item8</vt:lpstr>
      <vt:lpstr>Item9</vt:lpstr>
      <vt:lpstr>Item10</vt:lpstr>
      <vt:lpstr>Item11</vt:lpstr>
      <vt:lpstr>Item12</vt:lpstr>
      <vt:lpstr>Item13</vt:lpstr>
      <vt:lpstr>Item14</vt:lpstr>
      <vt:lpstr>Item15</vt:lpstr>
      <vt:lpstr>Item16</vt:lpstr>
      <vt:lpstr>Item17</vt:lpstr>
      <vt:lpstr>Item18</vt:lpstr>
      <vt:lpstr>Item19</vt:lpstr>
      <vt:lpstr>Item20</vt:lpstr>
      <vt:lpstr>Item21</vt:lpstr>
      <vt:lpstr>Item22</vt:lpstr>
      <vt:lpstr>Item23</vt:lpstr>
      <vt:lpstr>Item24</vt:lpstr>
      <vt:lpstr>Item25</vt:lpstr>
      <vt:lpstr>Item26</vt:lpstr>
      <vt:lpstr>Item27</vt:lpstr>
      <vt:lpstr>Item28</vt:lpstr>
      <vt:lpstr>Item29</vt:lpstr>
      <vt:lpstr>Item30</vt:lpstr>
      <vt:lpstr>Item31</vt:lpstr>
      <vt:lpstr>Item32</vt:lpstr>
      <vt:lpstr>Item33</vt:lpstr>
      <vt:lpstr>Item34</vt:lpstr>
      <vt:lpstr>Item35</vt:lpstr>
      <vt:lpstr>Item36</vt:lpstr>
      <vt:lpstr>Item37</vt:lpstr>
      <vt:lpstr>Item38</vt:lpstr>
      <vt:lpstr>Item39</vt:lpstr>
      <vt:lpstr>Item40</vt:lpstr>
      <vt:lpstr>Item41</vt:lpstr>
      <vt:lpstr>Item42</vt:lpstr>
      <vt:lpstr>Item43</vt:lpstr>
      <vt:lpstr>Item44</vt:lpstr>
      <vt:lpstr>Item45</vt:lpstr>
      <vt:lpstr>Item46</vt:lpstr>
      <vt:lpstr>Item47</vt:lpstr>
      <vt:lpstr>MENORES</vt:lpstr>
      <vt:lpstr>Calculo Lote 1</vt:lpstr>
      <vt:lpstr>Calculo Lote 2</vt:lpstr>
      <vt:lpstr>Item355</vt:lpstr>
      <vt:lpstr>Item356</vt:lpstr>
      <vt:lpstr>TOTAL</vt:lpstr>
      <vt:lpstr>MENORES!Area_de_impressao</vt:lpstr>
      <vt:lpstr>TOTAL!Area_de_impressao</vt:lpstr>
      <vt:lpstr>MENORES!Print_Area_0</vt:lpstr>
      <vt:lpstr>TOTAL!Print_Area_0</vt:lpstr>
      <vt:lpstr>MENORES!Titulos_de_impressao</vt:lpstr>
      <vt:lpstr>TOTAL!Titulos_de_impressao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Marconni Rodrigues de AlcGntara Santos</dc:creator>
  <cp:lastModifiedBy>Marconni Rodrigues de Alcantara Santos</cp:lastModifiedBy>
  <cp:revision>33</cp:revision>
  <cp:lastPrinted>2021-11-16T19:25:48Z</cp:lastPrinted>
  <dcterms:created xsi:type="dcterms:W3CDTF">2019-01-16T20:04:04Z</dcterms:created>
  <dcterms:modified xsi:type="dcterms:W3CDTF">2021-11-16T19:28:26Z</dcterms:modified>
  <dc:language>pt-BR</dc:language>
</cp:coreProperties>
</file>